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aas3\Downloads\"/>
    </mc:Choice>
  </mc:AlternateContent>
  <xr:revisionPtr revIDLastSave="0" documentId="13_ncr:1_{F6AAA6A2-17D6-4BE1-9F44-3A2D88D0DAD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sumen" sheetId="1" r:id="rId1"/>
    <sheet name="Ponderables" sheetId="7" r:id="rId2"/>
    <sheet name="Cálculo Económico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8" l="1"/>
  <c r="M29" i="8" s="1"/>
  <c r="F28" i="8"/>
  <c r="H28" i="8" s="1"/>
  <c r="I28" i="8" s="1"/>
  <c r="J28" i="8" s="1"/>
  <c r="F27" i="8"/>
  <c r="M27" i="8" s="1"/>
  <c r="F26" i="8"/>
  <c r="H26" i="8" s="1"/>
  <c r="I26" i="8" s="1"/>
  <c r="J26" i="8" s="1"/>
  <c r="I25" i="8"/>
  <c r="J25" i="8" s="1"/>
  <c r="H25" i="8"/>
  <c r="F25" i="8"/>
  <c r="M25" i="8" s="1"/>
  <c r="M24" i="8"/>
  <c r="F24" i="8"/>
  <c r="H24" i="8" s="1"/>
  <c r="I24" i="8" s="1"/>
  <c r="J24" i="8" s="1"/>
  <c r="M23" i="8"/>
  <c r="H23" i="8"/>
  <c r="I23" i="8" s="1"/>
  <c r="J23" i="8" s="1"/>
  <c r="F23" i="8"/>
  <c r="M22" i="8"/>
  <c r="H22" i="8"/>
  <c r="I22" i="8" s="1"/>
  <c r="J22" i="8" s="1"/>
  <c r="F22" i="8"/>
  <c r="M21" i="8"/>
  <c r="H21" i="8"/>
  <c r="I21" i="8" s="1"/>
  <c r="J21" i="8" s="1"/>
  <c r="F21" i="8"/>
  <c r="F20" i="8"/>
  <c r="H20" i="8" s="1"/>
  <c r="I20" i="8" s="1"/>
  <c r="J20" i="8" s="1"/>
  <c r="F19" i="8"/>
  <c r="M19" i="8" s="1"/>
  <c r="F18" i="8"/>
  <c r="H18" i="8" s="1"/>
  <c r="I18" i="8" s="1"/>
  <c r="J18" i="8" s="1"/>
  <c r="I17" i="8"/>
  <c r="J17" i="8" s="1"/>
  <c r="H17" i="8"/>
  <c r="F17" i="8"/>
  <c r="M17" i="8" s="1"/>
  <c r="F16" i="8"/>
  <c r="M16" i="8" s="1"/>
  <c r="F15" i="8"/>
  <c r="E8" i="8"/>
  <c r="E7" i="8"/>
  <c r="K48" i="7"/>
  <c r="D48" i="7"/>
  <c r="K46" i="7"/>
  <c r="D46" i="7"/>
  <c r="K45" i="7"/>
  <c r="D45" i="7"/>
  <c r="K44" i="7"/>
  <c r="D44" i="7"/>
  <c r="K43" i="7"/>
  <c r="D43" i="7"/>
  <c r="K42" i="7"/>
  <c r="D42" i="7"/>
  <c r="K40" i="7"/>
  <c r="D40" i="7"/>
  <c r="K39" i="7"/>
  <c r="D39" i="7"/>
  <c r="K38" i="7"/>
  <c r="D38" i="7"/>
  <c r="K37" i="7"/>
  <c r="D37" i="7"/>
  <c r="K36" i="7"/>
  <c r="D36" i="7"/>
  <c r="K35" i="7"/>
  <c r="D35" i="7"/>
  <c r="K34" i="7"/>
  <c r="D34" i="7"/>
  <c r="K33" i="7"/>
  <c r="D33" i="7"/>
  <c r="K32" i="7"/>
  <c r="D32" i="7"/>
  <c r="K31" i="7"/>
  <c r="D31" i="7"/>
  <c r="K30" i="7"/>
  <c r="D30" i="7"/>
  <c r="K29" i="7"/>
  <c r="D29" i="7"/>
  <c r="K28" i="7"/>
  <c r="D28" i="7"/>
  <c r="K27" i="7"/>
  <c r="D27" i="7"/>
  <c r="D26" i="7"/>
  <c r="D25" i="7"/>
  <c r="D24" i="7"/>
  <c r="D23" i="7"/>
  <c r="D22" i="7"/>
  <c r="D21" i="7"/>
  <c r="D20" i="7"/>
  <c r="D19" i="7"/>
  <c r="D18" i="7"/>
  <c r="D17" i="7"/>
  <c r="D16" i="7"/>
  <c r="D14" i="7"/>
  <c r="K14" i="7" s="1"/>
  <c r="D13" i="7"/>
  <c r="D12" i="7"/>
  <c r="D11" i="7"/>
  <c r="D10" i="7"/>
  <c r="D9" i="7"/>
  <c r="D8" i="7"/>
  <c r="D7" i="7"/>
  <c r="D6" i="7"/>
  <c r="K41" i="7" l="1"/>
  <c r="K49" i="7" s="1"/>
  <c r="M18" i="8"/>
  <c r="M26" i="8"/>
  <c r="M15" i="8"/>
  <c r="H19" i="8"/>
  <c r="I19" i="8" s="1"/>
  <c r="J19" i="8" s="1"/>
  <c r="M20" i="8"/>
  <c r="H27" i="8"/>
  <c r="I27" i="8" s="1"/>
  <c r="J27" i="8" s="1"/>
  <c r="M28" i="8"/>
  <c r="E9" i="8"/>
  <c r="E10" i="8" s="1"/>
  <c r="H29" i="8"/>
  <c r="I29" i="8" s="1"/>
  <c r="J29" i="8" s="1"/>
  <c r="H16" i="8" l="1"/>
  <c r="I16" i="8" s="1"/>
  <c r="J16" i="8" s="1"/>
  <c r="H15" i="8"/>
  <c r="I15" i="8" s="1"/>
  <c r="J15" i="8" s="1"/>
</calcChain>
</file>

<file path=xl/sharedStrings.xml><?xml version="1.0" encoding="utf-8"?>
<sst xmlns="http://schemas.openxmlformats.org/spreadsheetml/2006/main" count="468" uniqueCount="249">
  <si>
    <t>CORABASTOS – Convocatoria Pública No. 004 de 2026 | Servicio integral de vigilancia y seguridad privada</t>
  </si>
  <si>
    <t>DATO</t>
  </si>
  <si>
    <t>INFORMACIÓN A DILIGENCIAR</t>
  </si>
  <si>
    <t>Proponente evaluado</t>
  </si>
  <si>
    <t>UNIÓN TEMPORAL SERAGLO 2026</t>
  </si>
  <si>
    <t>NIT</t>
  </si>
  <si>
    <t>Modalidad</t>
  </si>
  <si>
    <t>UNIÓN TEMPORAL</t>
  </si>
  <si>
    <t>Integrante / Empresa 1</t>
  </si>
  <si>
    <t>SERACIS LTDA.</t>
  </si>
  <si>
    <t>Integrante / Empresa 2</t>
  </si>
  <si>
    <t>GLOBAL DE SEGURIDAD ZOMAC LTDA.</t>
  </si>
  <si>
    <t>Fecha de evaluación</t>
  </si>
  <si>
    <t>Evaluador jurídico</t>
  </si>
  <si>
    <t>Evaluador técnico</t>
  </si>
  <si>
    <t>NUMERAL / FUENTE</t>
  </si>
  <si>
    <t>PROPONENTE EVALUADO</t>
  </si>
  <si>
    <t>FOLIO(S)</t>
  </si>
  <si>
    <t>CARPETA / RUTA DE LA PROPUESTA</t>
  </si>
  <si>
    <t>OBSERVACIONES / REQUERIMIENTO</t>
  </si>
  <si>
    <t>RESULTADO (CUMPLE / NO CUMPLE)</t>
  </si>
  <si>
    <t>NOMBRE DEL DOCUMENTO / EVIDENCIA</t>
  </si>
  <si>
    <t>MATRIZ DE CALIFICACIÓN DE REQUISITOS PONDERABLES Y OFERTA ECONÓMICA</t>
  </si>
  <si>
    <t>Diligenciamiento: registre CUMPLE / NO CUMPLE en la columna C, la evidencia documental y el puntaje otorgado. Para el componente económico prevalece el Formato No. 1 ajustado; el pliego complementa los criterios, puntajes y controles. Los factores que asignan puntaje no son subsanables y solo se evalúan propuestas habilitadas en Fase I.</t>
  </si>
  <si>
    <t>FACTOR / REQUISITO PONDERABLE</t>
  </si>
  <si>
    <t>EMPRESA / INTEGRANTE QUE ACREDITA</t>
  </si>
  <si>
    <t>CRITERIO DE EVALUACIÓN</t>
  </si>
  <si>
    <t>REGLA DE CALIFICACIÓN</t>
  </si>
  <si>
    <t>PUNTAJE OTORGADO</t>
  </si>
  <si>
    <t>PUNTAJE ECONÓMICO - PRECIO (MÁXIMO 50 PUNTOS)</t>
  </si>
  <si>
    <t>Presentación e integridad del Formato No. 1 - Oferta Económica.</t>
  </si>
  <si>
    <t>Formato No. 1, reglas 1 y 4 / 5.1.1 nums. 14-18</t>
  </si>
  <si>
    <t>CUMPLE</t>
  </si>
  <si>
    <t>Proponente</t>
  </si>
  <si>
    <t>pp. 1–7</t>
  </si>
  <si>
    <t>1. FORMATO No. 1 OFERTA ECONÓMICA 23 JULIO 2026.pdf</t>
  </si>
  <si>
    <t>Verificar que se use el formato ajustado sin alterar estructura, periodos, ítems, cantidades obligatorias ni fórmulas conceptuales; que se cotice la totalidad de 96 puestos y que el valor coincida con la carta de presentación.</t>
  </si>
  <si>
    <t>Control de admisibilidad; la oferta económica se abre únicamente tras la habilitación. NO; no puede mejorarse ni modificarse la oferta económica.</t>
  </si>
  <si>
    <t>Formato No. 1 diligenciado, suscrito y con 96 puestos.</t>
  </si>
  <si>
    <t>Periodo I evaluable: 15 de agosto a 31 de diciembre de 2026 (4,5 mensualidades).</t>
  </si>
  <si>
    <t>Formato No. 1, 2.1 y 2.1.1</t>
  </si>
  <si>
    <t>Verificar liquidación de los 96 puestos, AyS, medios tecnológicos, IVA y valor total del periodo; tope máximo evaluable 2026: $9.519.516.525.</t>
  </si>
  <si>
    <t>Control de consistencia del periodo y del tope anual. NO; oferta económica.</t>
  </si>
  <si>
    <t>Periodo I liquidado y dentro del tope máximo evaluable 2026.</t>
  </si>
  <si>
    <t>Periodo II evaluable: 1 de enero a 30 de junio de 2027 (6 mensualidades).</t>
  </si>
  <si>
    <t>Formato No. 1, 2.2 y 2.2.1</t>
  </si>
  <si>
    <t>Verificar liquidación con referencia 10,21 SMLMV ajustada al SMLMV 2027, medios tecnológicos, IVA y valor total del periodo.</t>
  </si>
  <si>
    <t>Control de consistencia del periodo y de tarifas obligatorias. NO; oferta económica.</t>
  </si>
  <si>
    <t>Periodo II liquidado con los componentes requeridos.</t>
  </si>
  <si>
    <t>Periodo III evaluable: 1 a 31 de julio de 2027 (1 mensualidad).</t>
  </si>
  <si>
    <t>Formato No. 1, 2.3 y 2.3.1</t>
  </si>
  <si>
    <t>Verificar liquidación con referencia 10,38 SMLMV ajustada al SMLMV 2027 o factor mínimo regulatorio obligatorio aplicable, medios tecnológicos, IVA y valor total del periodo.</t>
  </si>
  <si>
    <t>Periodo III evaluable liquidado por una mensualidad.</t>
  </si>
  <si>
    <t>Tramo complementario no evaluable: 1 a 15 de agosto de 2027 (0,5 mensualidades).</t>
  </si>
  <si>
    <t>Formato No. 1, 2.4</t>
  </si>
  <si>
    <t>N.A.</t>
  </si>
  <si>
    <t>Confirmar que no se diligencie ni sume al valor evaluable. Su valor es determinable como 0,5 por el valor mensual total incluido IVA vigente, antes de ejecución y mediante los trámites presupuestales/contractuales aplicables.</t>
  </si>
  <si>
    <t>No otorga puntaje ni se considera para el presupuesto oficial evaluable. N.A.; no integra la oferta evaluable.</t>
  </si>
  <si>
    <t>El tramo 1–15 de agosto de 2027 se trata como no evaluable.</t>
  </si>
  <si>
    <t>Administración y Supervisión (AyS) y AIU tributario.</t>
  </si>
  <si>
    <t>Formato No. 1, reglas 3 y 4 / 5.1.1 nums. 18 y Cap. VI</t>
  </si>
  <si>
    <t>Aplicar AyS una sola vez sobre C=A+B: 10% con arma y 8% sin arma. Verificar que el AIU se discrimine como base gravable especial del IVA, no se adicione al costo directo, AyS ni total antes de IVA, conforme al Formato No. 1 prevalente.</t>
  </si>
  <si>
    <t>Control de estructura económica y tributaria; dejar fundamento ante cualquier inconsistencia. NO; oferta económica.</t>
  </si>
  <si>
    <t>AyS aplicado una vez y AIU discriminado como base gravable especial de IVA.</t>
  </si>
  <si>
    <t>Tarifas mínimas, medios tecnológicos y totalidad de componentes cotizados.</t>
  </si>
  <si>
    <t>Formato No. 1, reglas 6-8 y numeral 3 / 5.1.1 nums. 17-18</t>
  </si>
  <si>
    <t>Verificar tarifas mínimas aplicables, redondeo al peso, ausencia de precios artificialmente bajos o $0/$1 en tecnología y cotización separada de 38 cámaras, 6 radioenlaces 60 GHz, 6 switches PoE, 4 vuelos de dron, 1 controlador biométrico, 11 líneas/dispositivos y demás medios exigidos.</t>
  </si>
  <si>
    <t>La omisión o modificación de ítems obligatorios conduce a la consecuencia prevista en el pliego. NO; causal de rechazo si se configura.</t>
  </si>
  <si>
    <t>Se cotizan 96 puestos y los medios tecnológicos exigidos por separado.</t>
  </si>
  <si>
    <t>Valor total evaluable de la oferta y presupuesto oficial máximo evaluable.</t>
  </si>
  <si>
    <t>Formato No. 1, reglas 9 y 10 / consolidado / 5.1.1</t>
  </si>
  <si>
    <t>Verificar suma de Periodos I, II y III, incluido IVA y demás costos; total máximo evaluable: $22.914.021.671. El consolidado 2027 (Periodos II y III) no puede superar $13.394.505.146.</t>
  </si>
  <si>
    <t>Control de admisibilidad y presupuesto; excluir el tramo 1-15 agosto de 2027. NO; causal de rechazo si se supera el límite aplicable.</t>
  </si>
  <si>
    <t>Total evaluable dentro del presupuesto oficial y del tope 2027.</t>
  </si>
  <si>
    <t>Puntaje de precio mediante media geométrica con presupuesto oficial.</t>
  </si>
  <si>
    <t>5.1.1 - Factor Precio</t>
  </si>
  <si>
    <t>Calcular en la hoja 'Cálculo Económico' con el valor total evaluable del Formato No. 1, ofertas válidas y presupuesto oficial incluido nv veces. Se asignan 50 puntos a la oferta más próxima por encima de la media geométrica con presupuesto oficial.</t>
  </si>
  <si>
    <t>Las demás ofertas reciben deducción de tres (3) puntos sobre 50, hasta mínimo 0. El puntaje aprobado se alimenta desde la hoja de cálculo económico. NO; factor de puntuación.</t>
  </si>
  <si>
    <t>Puntaje alimentado desde Cálculo Económico.</t>
  </si>
  <si>
    <t>PONDERABLES TÉCNICOS (MÁXIMO 49 PUNTOS)</t>
  </si>
  <si>
    <t>Participación en visita técnica del 6 de julio de 2026.</t>
  </si>
  <si>
    <t>5.1.2.1</t>
  </si>
  <si>
    <t>SERACIS LTDA. y GLOBAL DE SEGURIDAD ZOMAC LTDA.</t>
  </si>
  <si>
    <t>pp. 1–12</t>
  </si>
  <si>
    <t>VISITA TÉCNICA.pdf</t>
  </si>
  <si>
    <t>Certificación expedida y publicada por CORABASTOS con fundamento en la lista de asistencia. En plural, identificar integrante asistente y porcentaje de participación.</t>
  </si>
  <si>
    <t>Singular o todos los integrantes asistentes: 5 puntos. En plural con asistencia parcial: puntaje prorrateado según participación del integrante asistente. NO; factor de puntuación.</t>
  </si>
  <si>
    <t>La certificación y planillas de CORABASTOS registran ambos integrantes; se asignan 5 puntos.</t>
  </si>
  <si>
    <t>APP de monitoreo: control de rondas en tiempo real.</t>
  </si>
  <si>
    <t>5.1.2.2</t>
  </si>
  <si>
    <t>Video, min. 0:45–1:00</t>
  </si>
  <si>
    <t>APP DE MONITOREO.mp4</t>
  </si>
  <si>
    <t>Acreditar visualización funcional en video pregrabado.</t>
  </si>
  <si>
    <t>Requisito acumulativo para puntaje APP. NO; factor de puntuación.</t>
  </si>
  <si>
    <t>APP de monitoreo: Marcación biométrica.</t>
  </si>
  <si>
    <t>Video, min. 0:15–0:30</t>
  </si>
  <si>
    <t>APP de monitoreo: Geolocalización.</t>
  </si>
  <si>
    <t>Video, min. 1:00</t>
  </si>
  <si>
    <t>APP de monitoreo: Generación de reportes.</t>
  </si>
  <si>
    <t>Video, min. 1:45</t>
  </si>
  <si>
    <t>APP de monitoreo: Historial de eventos.</t>
  </si>
  <si>
    <t>Video, min. 1:30–1:55</t>
  </si>
  <si>
    <t>APP de monitoreo: Acceso de consulta para CORABASTOS.</t>
  </si>
  <si>
    <t>Video, min. 1:30–2:00</t>
  </si>
  <si>
    <t>APP de monitoreo: Exportación de información.</t>
  </si>
  <si>
    <t>Video y p. 1</t>
  </si>
  <si>
    <t>APP DE MONITOREO.mp4 / OFRECIMIENTO APP DE MONITOREO.pdf</t>
  </si>
  <si>
    <t>APP de monitoreo: Conservación de registros durante toda la ejecución contractual.</t>
  </si>
  <si>
    <t>p. 1 y video</t>
  </si>
  <si>
    <t>OFRECIMIENTO APP DE MONITOREO.pdf / APP DE MONITOREO.mp4</t>
  </si>
  <si>
    <t>APP de monitoreo: video pregrabado de demostración funcional.</t>
  </si>
  <si>
    <t>Archivo MP4, aprox. 2 min.</t>
  </si>
  <si>
    <t>El video debe permitir verificar todas las funcionalidades exigidas.</t>
  </si>
  <si>
    <t>p. 1</t>
  </si>
  <si>
    <t>OFRECIMIENTO APP DE MONITOREO.pdf</t>
  </si>
  <si>
    <t>Aportar registro de derechos de autor, licencia de uso o documento equivalente. En plural puede acreditarlo cualquier integrante.</t>
  </si>
  <si>
    <t>Manifestación suscrita de disponibilidad y puesta a disposición de la APP durante el contrato.</t>
  </si>
  <si>
    <t>Puntaje APP de monitoreo a la operación.</t>
  </si>
  <si>
    <t>Verificar que se acrediten las ocho funcionalidades, el video y el derecho de uso/titularidad.</t>
  </si>
  <si>
    <t>12 puntos únicamente si todos los requisitos anteriores están acreditados. NO; factor de puntuación.</t>
  </si>
  <si>
    <t>Se acreditan los requisitos acumulativos; puntaje calculado por fórmula.</t>
  </si>
  <si>
    <t>Director del contrato: estudios en alta gerencia.</t>
  </si>
  <si>
    <t>5.1.2.3</t>
  </si>
  <si>
    <t>CUALIFICACIÓN ADICIONAL DIRECTOR.pdf</t>
  </si>
  <si>
    <t>Certificado de posgrado, diplomado o educación continuada en alta gerencia, gerencia, dirección estratégica, liderazgo, administración, gestión del riesgo, administración de seguridad o equivalente, expedido por institución autorizada; intensidad comparable.</t>
  </si>
  <si>
    <t>2 puntos si se acredita. NO; factor de puntuación.</t>
  </si>
  <si>
    <t>Diplomado en Alta Gerencia, 120 horas.</t>
  </si>
  <si>
    <t>Director del contrato: capacitación de Promotor en Convivencia Ciudadana.</t>
  </si>
  <si>
    <t>p. 2</t>
  </si>
  <si>
    <t>Curso/programa expedido por Policía Nacional o autoridad equivalente, intensidad mínima 24 horas; si el certificado no la indica, complementar con documento oficial de intensidad estándar.</t>
  </si>
  <si>
    <t>Promotor de Convivencia Ciudadana, Policía Nacional, 24 horas.</t>
  </si>
  <si>
    <t>Profesional SST: fundamentos de riesgos y desastres.</t>
  </si>
  <si>
    <t>CUALIFICACIÓN ADICIONAL LIDER SST.pdf</t>
  </si>
  <si>
    <t>Capacitación afín mínima 60 horas; puede acreditarse con una o varias capacitaciones afines.</t>
  </si>
  <si>
    <t>1 punto por ítem efectivamente acreditado. NO; factor de puntuación.</t>
  </si>
  <si>
    <t>Fundamentos de gestión de riesgos de desastre, 60 horas.</t>
  </si>
  <si>
    <t>Profesional SST: gestión del riesgo basada en ISO 31000.</t>
  </si>
  <si>
    <t>Curso, diplomado o certificación equivalente; verificar contenido temático e intensidad, no solo denominación.</t>
  </si>
  <si>
    <t>Auditor interno integral con enfoque basado en riesgos ISO 31000, 100 horas.</t>
  </si>
  <si>
    <t>Profesional SST: líder en auditoría interna integral ISO 14001:2015.</t>
  </si>
  <si>
    <t>p. 3</t>
  </si>
  <si>
    <t>Admitir auditor interno, líder de auditoría o formación directa en gestión ambiental con enfoque de auditoría/gestión.</t>
  </si>
  <si>
    <t>Líder en auditoría interna integral ISO 14001:2015.</t>
  </si>
  <si>
    <t>Profesional SST: líder en auditoría interna integral ISO 45001:2018.</t>
  </si>
  <si>
    <t>Admitir auditor interno, líder de auditoría o formación directa en SST con enfoque de auditoría/gestión.</t>
  </si>
  <si>
    <t>Líder en auditoría interna integral ISO 45001:2018.</t>
  </si>
  <si>
    <t>Coordinadores de dispositivo: fundamentos de riesgos y desastres.</t>
  </si>
  <si>
    <t>pp. 2–4</t>
  </si>
  <si>
    <t>CUALIFICACIÓN ADICIONAL COORDINADORES.pdf</t>
  </si>
  <si>
    <t>Capacitación afín mínima 60 horas; una capacitación o acumulación de varias afines.</t>
  </si>
  <si>
    <t>2 puntos por ítem efectivamente acreditado. NO; factor de puntuación.</t>
  </si>
  <si>
    <t>Coordinadores acreditan fundamentos de riesgos y desastres, 60 horas.</t>
  </si>
  <si>
    <t>Coordinadores de dispositivo: gestión del riesgo basada en ISO 31000.</t>
  </si>
  <si>
    <t>pp. 1, 3–5</t>
  </si>
  <si>
    <t>Curso, diplomado o certificación equivalente; equivalencia por contenido temático e intensidad.</t>
  </si>
  <si>
    <t>Coordinadores acreditan formación en gestión del riesgo basada en ISO 31000.</t>
  </si>
  <si>
    <t>Personal operativo: competencias laborales/formación equivalente en Control de Acceso (NSCL 260401040).</t>
  </si>
  <si>
    <t>5.1.2.4</t>
  </si>
  <si>
    <t>pp. 1–65</t>
  </si>
  <si>
    <t>COPETENCIAS LABORALES CONTROL DE ACCESO.pdf</t>
  </si>
  <si>
    <t>Acreditar mínimo 60 vigilantes con certificado SENA; certificado de Organismo Certificador ONAC NTC-ISO/IEC 17024 para la misma NSCL; o formación equivalente expedida por Escuela/Academia autorizada por la Supervigilancia. En plural, computar sobre todo el personal ofertado.</t>
  </si>
  <si>
    <t>5 puntos si se acredita el mínimo de 60 vigilantes. NO; factor de puntuación.</t>
  </si>
  <si>
    <t>Soportes de competencias laborales en Control de Acceso para más de 60 vigilantes.</t>
  </si>
  <si>
    <t>Personal operativo con formación técnica o tecnológica y certificación APO: Entre 1 y 10 vigilantes.</t>
  </si>
  <si>
    <t>pp. 1–97</t>
  </si>
  <si>
    <t>CAPACITACIÓN TÉCNICA Y TECNOLÓGICA.pdf / RELACIÓN APO SERACIS.xlsx</t>
  </si>
  <si>
    <t>Aportar diploma o acta de grado del programa en cualquier área del conocimiento y certificación de registro APO de cada vigilante. En plural, computar el total de la estructura.</t>
  </si>
  <si>
    <t>2 puntos. Seleccionar solamente el rango aplicable; el total toma el mayor puntaje acreditado. NO; factor de puntuación.</t>
  </si>
  <si>
    <t>No aplica: se toma únicamente el rango mayor acreditado.</t>
  </si>
  <si>
    <t>Personal operativo con formación técnica o tecnológica y certificación APO: Entre 11 y 20 vigilantes.</t>
  </si>
  <si>
    <t>4 puntos. Seleccionar solamente el rango aplicable; el total toma el mayor puntaje acreditado. NO; factor de puntuación.</t>
  </si>
  <si>
    <t>Personal operativo con formación técnica o tecnológica y certificación APO: Entre 21 y 30 vigilantes.</t>
  </si>
  <si>
    <t>6 puntos. Seleccionar solamente el rango aplicable; el total toma el mayor puntaje acreditado. NO; factor de puntuación.</t>
  </si>
  <si>
    <t>Personal operativo con formación técnica o tecnológica y certificación APO: Entre 31 y 40 vigilantes.</t>
  </si>
  <si>
    <t>pp. 1–97 / 2.390 registros APO</t>
  </si>
  <si>
    <t>10 puntos. Seleccionar solamente el rango aplicable; el total toma el mayor puntaje acreditado. NO; factor de puntuación.</t>
  </si>
  <si>
    <t>Soportes técnicos/tecnológicos y relación APO permiten aplicar el rango máximo 31–40.</t>
  </si>
  <si>
    <t>Certificación de calidad de la empresa: ISO 9001:2015.</t>
  </si>
  <si>
    <t>5.1.2.5</t>
  </si>
  <si>
    <t>SERACIS LTDA. / GLOBAL DE SEGURIDAD ZOMAC LTDA.</t>
  </si>
  <si>
    <t>SERACIS pp. 3–6; GLOBAL p. 3</t>
  </si>
  <si>
    <t>NORMAS DE CALIDAD SERACIS.pdf / NORMAS DE CALIDAD GLOBAL.pdf</t>
  </si>
  <si>
    <t>Certificación vigente de la norma respectiva. En plural puede aportarla uno o varios integrantes; cada norma cuenta solo una vez.</t>
  </si>
  <si>
    <t>1 punto por norma acreditada; máximo 5 puntos. NO; factor de puntuación.</t>
  </si>
  <si>
    <t>ISO 9001:2015 vigente.</t>
  </si>
  <si>
    <t>Certificación de calidad de la empresa: BASC 2015.</t>
  </si>
  <si>
    <t>UT SERAGLO 2026</t>
  </si>
  <si>
    <t>Certificación de calidad de la empresa: ISO 14001:2015.</t>
  </si>
  <si>
    <t>SERACIS pp. 1–2; GLOBAL p. 2</t>
  </si>
  <si>
    <t>ISO 14001:2015 vigente.</t>
  </si>
  <si>
    <t>Certificación de calidad de la empresa: ISO 45001:2018.</t>
  </si>
  <si>
    <t>SERACIS pp. 4–5; GLOBAL p. 1</t>
  </si>
  <si>
    <t>ISO 45001:2018 vigente.</t>
  </si>
  <si>
    <t>Certificación de calidad de la empresa: ISO 18788:2015.</t>
  </si>
  <si>
    <t>SERACIS p. 6; GLOBAL p. 4</t>
  </si>
  <si>
    <t>ISO 18788:2015 vigente.</t>
  </si>
  <si>
    <t>INCLUSIÓN DE PERSONAL EN CONDICIÓN DE DISCAPACIDAD (MÁXIMO 1 PUNTO)</t>
  </si>
  <si>
    <t>Vinculación de personal en condición de discapacidad en la planta de personal.</t>
  </si>
  <si>
    <t>5.1.3</t>
  </si>
  <si>
    <t>GLOBAL pp. 1–5</t>
  </si>
  <si>
    <t>PONDERABLES/PONDERABLES SERAGLO/5.1.3. PERSONAL EN CODICIÓN DE DISCAPACIDAD</t>
  </si>
  <si>
    <t>PERSONAL EN CONDICIÓN DE DISCAPACIDAD GLOBAL.pdf</t>
  </si>
  <si>
    <t>Aportar certificado vigente del Ministerio del Trabajo y certificación suscrita por representante legal y contador/revisor fiscal con nombre, cédula, fecha/tipo de vinculación y cargo. Cumplir mínimo: 1 (planta 1-30), 2 (31-100), 3 (101-150), 4 (151-200), 5 (más de 200). En plural, aplicar al integrante que aporte al menos 40% de la experiencia requerida.</t>
  </si>
  <si>
    <t>1 punto si se acredita el mínimo correspondiente. NO; factor de puntuación.</t>
  </si>
  <si>
    <t>Certificado MinTrabajo y certificación empresarial: 5 personas con discapacidad en planta de 134 trabajadores.</t>
  </si>
  <si>
    <t>CONTROL - FORMACIÓN TÉCNICA / TECNOLÓGICA: PUNTAJE MÁXIMO APLICABLE</t>
  </si>
  <si>
    <t>Se toma el mayor rango acreditado; no se acumulan rangos.</t>
  </si>
  <si>
    <t>PUNTAJE TOTAL DE PONDERABLES (MÁXIMO 100 PUNTOS)</t>
  </si>
  <si>
    <t>Máximo: 50 precio + 49 técnicos + 1 inclusión.</t>
  </si>
  <si>
    <t>CÁLCULO DE OFERTA ECONÓMICA - FORMATO No. 1 Y MEDIA GEOMÉTRICA CON PRESUPUESTO OFICIAL</t>
  </si>
  <si>
    <t>Formato No. 1 prevalente: diligencie los tres periodos evaluables, incluido IVA y sin decimales. La hoja calcula el total evaluable, la media geométrica y el orden de proximidad; registre el puntaje aprobado en la columna K.</t>
  </si>
  <si>
    <t>Tope máximo evaluable 2026 - Periodo I</t>
  </si>
  <si>
    <t>Tope máximo evaluable 2027 - Periodos II y III</t>
  </si>
  <si>
    <t>Presupuesto oficial máximo evaluable total</t>
  </si>
  <si>
    <t>Número de ofertas válidas (n)</t>
  </si>
  <si>
    <t>Veces de inclusión del presupuesto (nv)</t>
  </si>
  <si>
    <t>Media geométrica con presupuesto oficial (GPO)</t>
  </si>
  <si>
    <t>Puntaje máximo de precio</t>
  </si>
  <si>
    <t>Regla aplicada: el Formato No. 1 define periodos, topes, AyS y AIU tributario. Según el pliego, la oferta válida más próxima por encima de la GPO recibe 50 puntos y las demás descuentan 3 puntos hasta 0. La columna J genera la referencia de orden; la columna K conserva el puntaje aprobado y trazable del comité.</t>
  </si>
  <si>
    <t>N°</t>
  </si>
  <si>
    <t>PROPONENTE</t>
  </si>
  <si>
    <t>PERIODO I 2026 (4,5 M)</t>
  </si>
  <si>
    <t>PERIODO II 2027 (6 M)</t>
  </si>
  <si>
    <t>PERIODO III 2027 (1 M)</t>
  </si>
  <si>
    <t>TOTAL EVALUABLE (COP)</t>
  </si>
  <si>
    <t>OFERTA VÁLIDA</t>
  </si>
  <si>
    <t>DIFERENCIA ABS. VS. GPO</t>
  </si>
  <si>
    <t>ORDEN DE PROXIMIDAD</t>
  </si>
  <si>
    <t>PUNTAJE REFERENCIAL</t>
  </si>
  <si>
    <t>PUNTAJE APROBADO</t>
  </si>
  <si>
    <t>OBSERVACIONES / FUNDAMENTO</t>
  </si>
  <si>
    <t>UT NC 2026</t>
  </si>
  <si>
    <t>Oferta incluida como válida para precio según instrucción; sujeta al supuesto de habilitación Fase I.</t>
  </si>
  <si>
    <t>FORMATO DE VERIFICACIÓN DE REQUISITOS PONDERABLES</t>
  </si>
  <si>
    <t>JAIRO ENRIQUE CORREDOR CASTILLA</t>
  </si>
  <si>
    <t>JOHN JAIME GARCÍA BELTRÁN</t>
  </si>
  <si>
    <t>GLOBAL DE SEGURIDAD ZOMAC LTDA. (97%)</t>
  </si>
  <si>
    <t>SERACIS LTDA. (3%)</t>
  </si>
  <si>
    <t>APP de monitoreo: titularidad o derecho de uso de la APP</t>
  </si>
  <si>
    <t>Se aporta video demostrativo de la funcionalidad de la APP</t>
  </si>
  <si>
    <t>SERACIS pp. 1-6; GLOBAL p. 1-5</t>
  </si>
  <si>
    <t>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</si>
  <si>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PONDERABLES/PONDERABLES SERAGLO/5.1.2.1. VISITA TÉCNICA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</si>
  <si>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PONDERABLES/PONDERABLES SERAGLO/5.1.2.2. APP DE MONITOREO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</si>
  <si>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PONDERABLES/PONDERABLES SERAGLO/5.1.2.2. APP DE MONITOREO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</t>
  </si>
  <si>
    <t>PONDERABLES/PONDERABLES SERAGLO/5.1.2.3. CUALIFICACIÓN ADICIONAL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</si>
  <si>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PONDERABLES/PONDERABLES SERAGLO/5.1.2.4. CUALIFICACIÓN ADICIONAL OPERATIVOS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</si>
  <si>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PONDERABLES/PONDERABLES SERAGLO/5.1.2.5. NORMAS DE CALIDAD
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</t>
  </si>
  <si>
    <t>Certificación BASC 2015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</si>
</sst>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>
    <font>
      <sz val="11"/>
      <name val="Carlito"/>
    </font>
    <font>
      <b/>
      <sz val="14"/>
      <color rgb="FFFFFFFF"/>
      <name val="Carlito"/>
    </font>
    <font>
      <b/>
      <sz val="10"/>
      <color rgb="FF1F2937"/>
      <name val="Carlito"/>
    </font>
    <font>
      <b/>
      <sz val="10"/>
      <color rgb="FFFFFFFF"/>
      <name val="Carlito"/>
    </font>
    <font>
      <i/>
      <sz val="10"/>
      <color rgb="FF1F2937"/>
      <name val="Carlito"/>
    </font>
    <font>
      <u/>
      <sz val="11"/>
      <color theme="10"/>
      <name val="Carlito"/>
    </font>
    <font>
      <b/>
      <sz val="12"/>
      <color rgb="FFFFFFFF"/>
      <name val="Carlito"/>
    </font>
    <font>
      <sz val="12"/>
      <name val="Carlito"/>
    </font>
    <font>
      <u/>
      <sz val="12"/>
      <color theme="10"/>
      <name val="Carlito"/>
    </font>
    <font>
      <b/>
      <sz val="12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F6B3C"/>
      </patternFill>
    </fill>
    <fill>
      <patternFill patternType="solid">
        <fgColor rgb="FFEAF4E8"/>
      </patternFill>
    </fill>
    <fill>
      <patternFill patternType="solid">
        <fgColor rgb="FF4E8A50"/>
      </patternFill>
    </fill>
    <fill>
      <patternFill patternType="solid">
        <fgColor rgb="FFFFFDF2"/>
      </patternFill>
    </fill>
    <fill>
      <patternFill patternType="solid">
        <fgColor rgb="FFFFF1DD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B7C4B5"/>
      </left>
      <right/>
      <top style="thin">
        <color rgb="FFB7C4B5"/>
      </top>
      <bottom style="thin">
        <color rgb="FFB7C4B5"/>
      </bottom>
      <diagonal/>
    </border>
    <border>
      <left/>
      <right/>
      <top style="thin">
        <color rgb="FFB7C4B5"/>
      </top>
      <bottom style="thin">
        <color rgb="FFB7C4B5"/>
      </bottom>
      <diagonal/>
    </border>
    <border>
      <left/>
      <right style="thin">
        <color rgb="FFB7C4B5"/>
      </right>
      <top style="thin">
        <color rgb="FFB7C4B5"/>
      </top>
      <bottom style="thin">
        <color rgb="FFB7C4B5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 style="thin">
        <color rgb="FFD1D5DB"/>
      </right>
      <top/>
      <bottom/>
      <diagonal/>
    </border>
    <border>
      <left style="thin">
        <color rgb="FFD1D5DB"/>
      </left>
      <right style="thin">
        <color rgb="FFD1D5DB"/>
      </right>
      <top/>
      <bottom style="thin">
        <color rgb="FFD1D5DB"/>
      </bottom>
      <diagonal/>
    </border>
    <border>
      <left/>
      <right/>
      <top style="thin">
        <color rgb="FFD97A1E"/>
      </top>
      <bottom/>
      <diagonal/>
    </border>
    <border>
      <left/>
      <right style="thin">
        <color rgb="FFD97A1E"/>
      </right>
      <top style="thin">
        <color rgb="FFD97A1E"/>
      </top>
      <bottom/>
      <diagonal/>
    </border>
    <border>
      <left/>
      <right style="thin">
        <color rgb="FFD97A1E"/>
      </right>
      <top/>
      <bottom/>
      <diagonal/>
    </border>
    <border>
      <left style="thin">
        <color rgb="FFD97A1E"/>
      </left>
      <right/>
      <top/>
      <bottom style="thin">
        <color rgb="FFD97A1E"/>
      </bottom>
      <diagonal/>
    </border>
    <border>
      <left/>
      <right/>
      <top/>
      <bottom style="thin">
        <color rgb="FFD97A1E"/>
      </bottom>
      <diagonal/>
    </border>
    <border>
      <left/>
      <right style="thin">
        <color rgb="FFD97A1E"/>
      </right>
      <top/>
      <bottom style="thin">
        <color rgb="FFD97A1E"/>
      </bottom>
      <diagonal/>
    </border>
    <border>
      <left style="thin">
        <color rgb="FFD9DEE3"/>
      </left>
      <right/>
      <top style="thin">
        <color rgb="FFD9DEE3"/>
      </top>
      <bottom/>
      <diagonal/>
    </border>
    <border>
      <left/>
      <right/>
      <top style="thin">
        <color rgb="FFD9DEE3"/>
      </top>
      <bottom/>
      <diagonal/>
    </border>
    <border>
      <left style="thin">
        <color rgb="FFD9DEE3"/>
      </left>
      <right/>
      <top/>
      <bottom/>
      <diagonal/>
    </border>
    <border>
      <left/>
      <right style="thin">
        <color rgb="FFD9DEE3"/>
      </right>
      <top/>
      <bottom/>
      <diagonal/>
    </border>
    <border>
      <left style="thin">
        <color rgb="FFD9DEE3"/>
      </left>
      <right/>
      <top/>
      <bottom style="thin">
        <color rgb="FFD9DEE3"/>
      </bottom>
      <diagonal/>
    </border>
    <border>
      <left/>
      <right/>
      <top/>
      <bottom style="thin">
        <color rgb="FFD9DEE3"/>
      </bottom>
      <diagonal/>
    </border>
    <border>
      <left/>
      <right/>
      <top style="thin">
        <color rgb="FFD9DEE3"/>
      </top>
      <bottom style="thin">
        <color rgb="FFB7C4B5"/>
      </bottom>
      <diagonal/>
    </border>
    <border>
      <left/>
      <right style="thin">
        <color rgb="FFD9DEE3"/>
      </right>
      <top style="thin">
        <color rgb="FFD9DEE3"/>
      </top>
      <bottom style="thin">
        <color rgb="FFB7C4B5"/>
      </bottom>
      <diagonal/>
    </border>
    <border>
      <left/>
      <right style="thin">
        <color rgb="FFD97A1E"/>
      </right>
      <top/>
      <bottom style="thin">
        <color rgb="FFD9DEE3"/>
      </bottom>
      <diagonal/>
    </border>
    <border>
      <left style="thin">
        <color rgb="FFD9DEE3"/>
      </left>
      <right style="thin">
        <color rgb="FFD97A1E"/>
      </right>
      <top style="thin">
        <color rgb="FFD97A1E"/>
      </top>
      <bottom style="thin">
        <color rgb="FFD9DEE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2" fillId="3" borderId="15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164" fontId="0" fillId="5" borderId="6" xfId="0" applyNumberFormat="1" applyFill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3" fontId="0" fillId="5" borderId="14" xfId="0" applyNumberFormat="1" applyFill="1" applyBorder="1" applyAlignment="1">
      <alignment vertical="top" wrapText="1"/>
    </xf>
    <xf numFmtId="1" fontId="0" fillId="5" borderId="14" xfId="0" applyNumberFormat="1" applyFill="1" applyBorder="1" applyAlignment="1">
      <alignment vertical="top" wrapText="1"/>
    </xf>
    <xf numFmtId="3" fontId="0" fillId="0" borderId="0" xfId="0" applyNumberFormat="1" applyAlignment="1">
      <alignment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/>
    <xf numFmtId="0" fontId="4" fillId="6" borderId="22" xfId="0" applyFont="1" applyFill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15" xfId="0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13" xfId="0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1" applyFont="1" applyAlignment="1">
      <alignment vertical="center" wrapText="1"/>
    </xf>
    <xf numFmtId="2" fontId="7" fillId="7" borderId="0" xfId="0" applyNumberFormat="1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9" fillId="7" borderId="0" xfId="0" applyFont="1" applyFill="1" applyAlignment="1">
      <alignment horizontal="right" vertical="center" wrapText="1"/>
    </xf>
    <xf numFmtId="0" fontId="9" fillId="7" borderId="0" xfId="0" applyFont="1" applyFill="1" applyAlignment="1">
      <alignment horizontal="right" vertical="center"/>
    </xf>
    <xf numFmtId="2" fontId="9" fillId="7" borderId="0" xfId="0" applyNumberFormat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1"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C6E0B4"/>
        </patternFill>
      </fill>
    </dxf>
    <dxf>
      <fill>
        <patternFill>
          <bgColor rgb="FFF4CCCC"/>
        </patternFill>
      </fill>
    </dxf>
    <dxf>
      <fill>
        <patternFill>
          <bgColor rgb="FFC6E0B4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C6E0B4"/>
        </patternFill>
      </fill>
    </dxf>
    <dxf>
      <font>
        <b/>
        <color rgb="FF7A5A00"/>
      </font>
      <fill>
        <patternFill>
          <bgColor rgb="FFFFF7D6"/>
        </patternFill>
      </fill>
    </dxf>
    <dxf>
      <font>
        <b/>
        <color rgb="FF2F6B3C"/>
      </font>
      <fill>
        <patternFill>
          <bgColor rgb="FFEAF4E8"/>
        </patternFill>
      </fill>
    </dxf>
    <dxf>
      <font>
        <b/>
        <color rgb="FF9B1C1C"/>
      </font>
      <fill>
        <patternFill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TargetMode="External"/><Relationship Id="rId2" Type="http://schemas.openxmlformats.org/officeDocument/2006/relationships/hyperlink" Target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TargetMode="External"/><Relationship Id="rId1" Type="http://schemas.openxmlformats.org/officeDocument/2006/relationships/hyperlink" Target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sqref="A1:F1"/>
    </sheetView>
  </sheetViews>
  <sheetFormatPr baseColWidth="10" defaultColWidth="8.796875" defaultRowHeight="13.8"/>
  <cols>
    <col min="1" max="1" width="26" customWidth="1"/>
    <col min="2" max="2" width="41.8984375" customWidth="1"/>
    <col min="3" max="3" width="23" customWidth="1"/>
    <col min="4" max="4" width="25" customWidth="1"/>
    <col min="5" max="5" width="27" customWidth="1"/>
    <col min="6" max="6" width="23" customWidth="1"/>
  </cols>
  <sheetData>
    <row r="1" spans="1:6" ht="36.15" customHeight="1">
      <c r="A1" s="27" t="s">
        <v>233</v>
      </c>
      <c r="B1" s="29"/>
      <c r="C1" s="29"/>
      <c r="D1" s="29"/>
      <c r="E1" s="29"/>
      <c r="F1" s="29"/>
    </row>
    <row r="2" spans="1:6">
      <c r="A2" s="28" t="s">
        <v>0</v>
      </c>
      <c r="B2" s="29"/>
      <c r="C2" s="29"/>
      <c r="D2" s="29"/>
      <c r="E2" s="29"/>
      <c r="F2" s="29"/>
    </row>
    <row r="4" spans="1:6">
      <c r="A4" s="1" t="s">
        <v>1</v>
      </c>
      <c r="B4" s="3" t="s">
        <v>2</v>
      </c>
      <c r="C4" s="10"/>
      <c r="D4" s="1"/>
      <c r="E4" s="3"/>
      <c r="F4" s="11"/>
    </row>
    <row r="5" spans="1:6" ht="12.75" customHeight="1">
      <c r="A5" s="9" t="s">
        <v>3</v>
      </c>
      <c r="B5" s="12" t="s">
        <v>4</v>
      </c>
      <c r="C5" s="7"/>
      <c r="D5" s="20"/>
      <c r="E5" s="21"/>
      <c r="F5" s="8"/>
    </row>
    <row r="6" spans="1:6" ht="12.75" customHeight="1">
      <c r="A6" s="9" t="s">
        <v>5</v>
      </c>
      <c r="B6" s="13" t="s">
        <v>55</v>
      </c>
      <c r="C6" s="7"/>
      <c r="D6" s="20"/>
      <c r="E6" s="22"/>
      <c r="F6" s="8"/>
    </row>
    <row r="7" spans="1:6" ht="12.75" customHeight="1">
      <c r="A7" s="9" t="s">
        <v>6</v>
      </c>
      <c r="B7" s="13" t="s">
        <v>7</v>
      </c>
      <c r="C7" s="7"/>
      <c r="D7" s="20"/>
      <c r="E7" s="22"/>
      <c r="F7" s="8"/>
    </row>
    <row r="8" spans="1:6" ht="12.75" customHeight="1">
      <c r="A8" s="9" t="s">
        <v>8</v>
      </c>
      <c r="B8" s="13" t="s">
        <v>236</v>
      </c>
      <c r="C8" s="7"/>
      <c r="D8" s="20"/>
      <c r="E8" s="22"/>
      <c r="F8" s="8"/>
    </row>
    <row r="9" spans="1:6">
      <c r="A9" s="9" t="s">
        <v>10</v>
      </c>
      <c r="B9" s="13" t="s">
        <v>237</v>
      </c>
      <c r="C9" s="7"/>
      <c r="D9" s="20"/>
      <c r="E9" s="23"/>
      <c r="F9" s="8"/>
    </row>
    <row r="10" spans="1:6" ht="12" customHeight="1">
      <c r="A10" s="9" t="s">
        <v>13</v>
      </c>
      <c r="B10" s="13" t="s">
        <v>234</v>
      </c>
      <c r="C10" s="7"/>
      <c r="D10" s="20"/>
      <c r="E10" s="22"/>
      <c r="F10" s="8"/>
    </row>
    <row r="11" spans="1:6" ht="12" customHeight="1">
      <c r="A11" s="9" t="s">
        <v>14</v>
      </c>
      <c r="B11" s="14" t="s">
        <v>235</v>
      </c>
      <c r="C11" s="7"/>
      <c r="D11" s="20"/>
      <c r="E11" s="24"/>
      <c r="F11" s="8"/>
    </row>
    <row r="12" spans="1:6">
      <c r="A12" s="9" t="s">
        <v>12</v>
      </c>
      <c r="B12" s="14">
        <v>46245</v>
      </c>
      <c r="C12" s="7"/>
      <c r="D12" s="7"/>
      <c r="E12" s="7"/>
      <c r="F12" s="8"/>
    </row>
    <row r="13" spans="1:6">
      <c r="A13" s="30"/>
      <c r="B13" s="31"/>
      <c r="C13" s="31"/>
      <c r="D13" s="31"/>
      <c r="E13" s="31"/>
      <c r="F13" s="32"/>
    </row>
    <row r="14" spans="1:6">
      <c r="A14" s="33"/>
      <c r="B14" s="29"/>
      <c r="C14" s="29"/>
      <c r="D14" s="29"/>
      <c r="E14" s="29"/>
      <c r="F14" s="34"/>
    </row>
    <row r="15" spans="1:6">
      <c r="A15" s="35"/>
      <c r="B15" s="36"/>
      <c r="C15" s="36"/>
      <c r="D15" s="36"/>
      <c r="E15" s="36"/>
      <c r="F15" s="37"/>
    </row>
    <row r="16" spans="1:6">
      <c r="A16" s="4"/>
      <c r="B16" s="5"/>
      <c r="C16" s="5"/>
      <c r="D16" s="5"/>
      <c r="E16" s="5"/>
      <c r="F16" s="6"/>
    </row>
  </sheetData>
  <mergeCells count="3">
    <mergeCell ref="A2:F2"/>
    <mergeCell ref="A1:F1"/>
    <mergeCell ref="A13:F15"/>
  </mergeCells>
  <conditionalFormatting sqref="E5:E8">
    <cfRule type="expression" dxfId="10" priority="1">
      <formula>OR(E5="NO CUMPLE",E5="RECHAZAR",E5="NO HABILITADO",E5="INCURRE EN CAUSAL")</formula>
    </cfRule>
    <cfRule type="expression" dxfId="9" priority="2">
      <formula>OR(E5="CUMPLE",E5="CUMPLE PRELIMINAR",E5="HABILITADO / PRELIMINAR",E5="NO INCURRE")</formula>
    </cfRule>
    <cfRule type="expression" dxfId="8" priority="3">
      <formula>OR(E5="PENDIENTE",E5="PENDIENTE SUBSANACIÓN")</formula>
    </cfRule>
  </conditionalFormatting>
  <dataValidations count="1">
    <dataValidation type="list" sqref="B7" xr:uid="{00000000-0002-0000-0000-000000000000}">
      <formula1>"PERSONA JURÍDICA INDIVIDUAL,CONSORCIO,UNIÓN TEMPORAL"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9"/>
  <sheetViews>
    <sheetView showGridLines="0" tabSelected="1" workbookViewId="0">
      <selection sqref="A1:L1"/>
    </sheetView>
  </sheetViews>
  <sheetFormatPr baseColWidth="10" defaultColWidth="8.796875" defaultRowHeight="13.8"/>
  <cols>
    <col min="1" max="1" width="46" style="19" customWidth="1"/>
    <col min="2" max="2" width="19" style="19" customWidth="1"/>
    <col min="3" max="3" width="18" style="19" customWidth="1"/>
    <col min="4" max="4" width="25" style="19" customWidth="1"/>
    <col min="5" max="5" width="28" style="19" customWidth="1"/>
    <col min="6" max="6" width="12" style="19" customWidth="1"/>
    <col min="7" max="7" width="28" style="19" customWidth="1"/>
    <col min="8" max="8" width="32" style="19" customWidth="1"/>
    <col min="9" max="9" width="48" style="19" customWidth="1"/>
    <col min="10" max="10" width="28" style="19" customWidth="1"/>
    <col min="11" max="11" width="18" style="19" customWidth="1"/>
    <col min="12" max="12" width="42" style="19" customWidth="1"/>
    <col min="13" max="16384" width="8.796875" style="19"/>
  </cols>
  <sheetData>
    <row r="1" spans="1:12" ht="28.95" customHeight="1">
      <c r="A1" s="27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2" customHeight="1">
      <c r="A2" s="25" t="s">
        <v>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2" ht="43.95" customHeight="1">
      <c r="A4" s="39" t="s">
        <v>24</v>
      </c>
      <c r="B4" s="40" t="s">
        <v>15</v>
      </c>
      <c r="C4" s="40" t="s">
        <v>20</v>
      </c>
      <c r="D4" s="40" t="s">
        <v>16</v>
      </c>
      <c r="E4" s="40" t="s">
        <v>25</v>
      </c>
      <c r="F4" s="40" t="s">
        <v>17</v>
      </c>
      <c r="G4" s="40" t="s">
        <v>18</v>
      </c>
      <c r="H4" s="40" t="s">
        <v>21</v>
      </c>
      <c r="I4" s="40" t="s">
        <v>26</v>
      </c>
      <c r="J4" s="40" t="s">
        <v>27</v>
      </c>
      <c r="K4" s="40" t="s">
        <v>28</v>
      </c>
      <c r="L4" s="41" t="s">
        <v>19</v>
      </c>
    </row>
    <row r="5" spans="1:12" ht="24" customHeight="1">
      <c r="A5" s="42" t="s">
        <v>29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58.05" customHeight="1">
      <c r="A6" s="44" t="s">
        <v>30</v>
      </c>
      <c r="B6" s="44" t="s">
        <v>31</v>
      </c>
      <c r="C6" s="44" t="s">
        <v>32</v>
      </c>
      <c r="D6" s="44" t="str">
        <f>IF(Resumen!$B$5="","",Resumen!$B$5)</f>
        <v>UNIÓN TEMPORAL SERAGLO 2026</v>
      </c>
      <c r="E6" s="44" t="s">
        <v>33</v>
      </c>
      <c r="F6" s="44" t="s">
        <v>34</v>
      </c>
      <c r="G6" s="45" t="s">
        <v>241</v>
      </c>
      <c r="H6" s="44" t="s">
        <v>35</v>
      </c>
      <c r="I6" s="44" t="s">
        <v>36</v>
      </c>
      <c r="J6" s="44" t="s">
        <v>37</v>
      </c>
      <c r="K6" s="46"/>
      <c r="L6" s="44" t="s">
        <v>38</v>
      </c>
    </row>
    <row r="7" spans="1:12" ht="58.05" customHeight="1">
      <c r="A7" s="44" t="s">
        <v>39</v>
      </c>
      <c r="B7" s="44" t="s">
        <v>40</v>
      </c>
      <c r="C7" s="44" t="s">
        <v>32</v>
      </c>
      <c r="D7" s="44" t="str">
        <f>IF(Resumen!$B$5="","",Resumen!$B$5)</f>
        <v>UNIÓN TEMPORAL SERAGLO 2026</v>
      </c>
      <c r="E7" s="44" t="s">
        <v>33</v>
      </c>
      <c r="F7" s="44" t="s">
        <v>34</v>
      </c>
      <c r="G7" s="45" t="s">
        <v>241</v>
      </c>
      <c r="H7" s="44" t="s">
        <v>35</v>
      </c>
      <c r="I7" s="44" t="s">
        <v>41</v>
      </c>
      <c r="J7" s="44" t="s">
        <v>42</v>
      </c>
      <c r="K7" s="46"/>
      <c r="L7" s="44" t="s">
        <v>43</v>
      </c>
    </row>
    <row r="8" spans="1:12" ht="58.05" customHeight="1">
      <c r="A8" s="44" t="s">
        <v>44</v>
      </c>
      <c r="B8" s="44" t="s">
        <v>45</v>
      </c>
      <c r="C8" s="44" t="s">
        <v>32</v>
      </c>
      <c r="D8" s="44" t="str">
        <f>IF(Resumen!$B$5="","",Resumen!$B$5)</f>
        <v>UNIÓN TEMPORAL SERAGLO 2026</v>
      </c>
      <c r="E8" s="44" t="s">
        <v>33</v>
      </c>
      <c r="F8" s="44" t="s">
        <v>34</v>
      </c>
      <c r="G8" s="45" t="s">
        <v>241</v>
      </c>
      <c r="H8" s="44" t="s">
        <v>35</v>
      </c>
      <c r="I8" s="44" t="s">
        <v>46</v>
      </c>
      <c r="J8" s="44" t="s">
        <v>47</v>
      </c>
      <c r="K8" s="46"/>
      <c r="L8" s="44" t="s">
        <v>48</v>
      </c>
    </row>
    <row r="9" spans="1:12" ht="58.05" customHeight="1">
      <c r="A9" s="44" t="s">
        <v>49</v>
      </c>
      <c r="B9" s="44" t="s">
        <v>50</v>
      </c>
      <c r="C9" s="44" t="s">
        <v>32</v>
      </c>
      <c r="D9" s="44" t="str">
        <f>IF(Resumen!$B$5="","",Resumen!$B$5)</f>
        <v>UNIÓN TEMPORAL SERAGLO 2026</v>
      </c>
      <c r="E9" s="44" t="s">
        <v>33</v>
      </c>
      <c r="F9" s="44" t="s">
        <v>34</v>
      </c>
      <c r="G9" s="45" t="s">
        <v>241</v>
      </c>
      <c r="H9" s="44" t="s">
        <v>35</v>
      </c>
      <c r="I9" s="44" t="s">
        <v>51</v>
      </c>
      <c r="J9" s="44" t="s">
        <v>47</v>
      </c>
      <c r="K9" s="46"/>
      <c r="L9" s="44" t="s">
        <v>52</v>
      </c>
    </row>
    <row r="10" spans="1:12" ht="58.05" customHeight="1">
      <c r="A10" s="44" t="s">
        <v>53</v>
      </c>
      <c r="B10" s="44" t="s">
        <v>54</v>
      </c>
      <c r="C10" s="44" t="s">
        <v>32</v>
      </c>
      <c r="D10" s="44" t="str">
        <f>IF(Resumen!$B$5="","",Resumen!$B$5)</f>
        <v>UNIÓN TEMPORAL SERAGLO 2026</v>
      </c>
      <c r="E10" s="44" t="s">
        <v>33</v>
      </c>
      <c r="F10" s="44" t="s">
        <v>34</v>
      </c>
      <c r="G10" s="45" t="s">
        <v>241</v>
      </c>
      <c r="H10" s="44" t="s">
        <v>35</v>
      </c>
      <c r="I10" s="44" t="s">
        <v>56</v>
      </c>
      <c r="J10" s="44" t="s">
        <v>57</v>
      </c>
      <c r="K10" s="46"/>
      <c r="L10" s="44" t="s">
        <v>58</v>
      </c>
    </row>
    <row r="11" spans="1:12" ht="58.05" customHeight="1">
      <c r="A11" s="44" t="s">
        <v>59</v>
      </c>
      <c r="B11" s="44" t="s">
        <v>60</v>
      </c>
      <c r="C11" s="44" t="s">
        <v>32</v>
      </c>
      <c r="D11" s="44" t="str">
        <f>IF(Resumen!$B$5="","",Resumen!$B$5)</f>
        <v>UNIÓN TEMPORAL SERAGLO 2026</v>
      </c>
      <c r="E11" s="44" t="s">
        <v>33</v>
      </c>
      <c r="F11" s="44" t="s">
        <v>34</v>
      </c>
      <c r="G11" s="45" t="s">
        <v>241</v>
      </c>
      <c r="H11" s="44" t="s">
        <v>35</v>
      </c>
      <c r="I11" s="44" t="s">
        <v>61</v>
      </c>
      <c r="J11" s="44" t="s">
        <v>62</v>
      </c>
      <c r="K11" s="46"/>
      <c r="L11" s="44" t="s">
        <v>63</v>
      </c>
    </row>
    <row r="12" spans="1:12" ht="58.05" customHeight="1">
      <c r="A12" s="44" t="s">
        <v>64</v>
      </c>
      <c r="B12" s="44" t="s">
        <v>65</v>
      </c>
      <c r="C12" s="44" t="s">
        <v>32</v>
      </c>
      <c r="D12" s="44" t="str">
        <f>IF(Resumen!$B$5="","",Resumen!$B$5)</f>
        <v>UNIÓN TEMPORAL SERAGLO 2026</v>
      </c>
      <c r="E12" s="44" t="s">
        <v>33</v>
      </c>
      <c r="F12" s="44" t="s">
        <v>34</v>
      </c>
      <c r="G12" s="45" t="s">
        <v>241</v>
      </c>
      <c r="H12" s="44" t="s">
        <v>35</v>
      </c>
      <c r="I12" s="44" t="s">
        <v>66</v>
      </c>
      <c r="J12" s="44" t="s">
        <v>67</v>
      </c>
      <c r="K12" s="46"/>
      <c r="L12" s="44" t="s">
        <v>68</v>
      </c>
    </row>
    <row r="13" spans="1:12" ht="64.8" customHeight="1">
      <c r="A13" s="44" t="s">
        <v>69</v>
      </c>
      <c r="B13" s="44" t="s">
        <v>70</v>
      </c>
      <c r="C13" s="44" t="s">
        <v>32</v>
      </c>
      <c r="D13" s="44" t="str">
        <f>IF(Resumen!$B$5="","",Resumen!$B$5)</f>
        <v>UNIÓN TEMPORAL SERAGLO 2026</v>
      </c>
      <c r="E13" s="44" t="s">
        <v>33</v>
      </c>
      <c r="F13" s="44" t="s">
        <v>34</v>
      </c>
      <c r="G13" s="45" t="s">
        <v>241</v>
      </c>
      <c r="H13" s="44" t="s">
        <v>35</v>
      </c>
      <c r="I13" s="44" t="s">
        <v>71</v>
      </c>
      <c r="J13" s="44" t="s">
        <v>72</v>
      </c>
      <c r="K13" s="46"/>
      <c r="L13" s="44" t="s">
        <v>73</v>
      </c>
    </row>
    <row r="14" spans="1:12" ht="58.05" customHeight="1">
      <c r="A14" s="44" t="s">
        <v>74</v>
      </c>
      <c r="B14" s="44" t="s">
        <v>75</v>
      </c>
      <c r="C14" s="44" t="s">
        <v>32</v>
      </c>
      <c r="D14" s="44" t="str">
        <f>IF(Resumen!$B$5="","",Resumen!$B$5)</f>
        <v>UNIÓN TEMPORAL SERAGLO 2026</v>
      </c>
      <c r="E14" s="44" t="s">
        <v>33</v>
      </c>
      <c r="F14" s="44" t="s">
        <v>34</v>
      </c>
      <c r="G14" s="45" t="s">
        <v>241</v>
      </c>
      <c r="H14" s="44" t="s">
        <v>35</v>
      </c>
      <c r="I14" s="44" t="s">
        <v>76</v>
      </c>
      <c r="J14" s="44" t="s">
        <v>77</v>
      </c>
      <c r="K14" s="46">
        <f>IF(D14="","",IFERROR(INDEX('Cálculo Económico'!$K$15:$K$29,MATCH(D14,'Cálculo Económico'!$B$15:$B$29,0)),""))</f>
        <v>50</v>
      </c>
      <c r="L14" s="44" t="s">
        <v>78</v>
      </c>
    </row>
    <row r="15" spans="1:12" ht="24" customHeight="1">
      <c r="A15" s="42" t="s">
        <v>79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43.05" customHeight="1">
      <c r="A16" s="44" t="s">
        <v>80</v>
      </c>
      <c r="B16" s="44" t="s">
        <v>81</v>
      </c>
      <c r="C16" s="44" t="s">
        <v>32</v>
      </c>
      <c r="D16" s="44" t="str">
        <f>IF(Resumen!$B$5="","",Resumen!$B$5)</f>
        <v>UNIÓN TEMPORAL SERAGLO 2026</v>
      </c>
      <c r="E16" s="44" t="s">
        <v>82</v>
      </c>
      <c r="F16" s="44" t="s">
        <v>83</v>
      </c>
      <c r="G16" s="44" t="s">
        <v>242</v>
      </c>
      <c r="H16" s="44" t="s">
        <v>84</v>
      </c>
      <c r="I16" s="44" t="s">
        <v>85</v>
      </c>
      <c r="J16" s="44" t="s">
        <v>86</v>
      </c>
      <c r="K16" s="46">
        <v>5</v>
      </c>
      <c r="L16" s="44" t="s">
        <v>87</v>
      </c>
    </row>
    <row r="17" spans="1:12" ht="43.05" customHeight="1">
      <c r="A17" s="44" t="s">
        <v>88</v>
      </c>
      <c r="B17" s="44" t="s">
        <v>89</v>
      </c>
      <c r="C17" s="44" t="s">
        <v>32</v>
      </c>
      <c r="D17" s="44" t="str">
        <f>IF(Resumen!$B$5="","",Resumen!$B$5)</f>
        <v>UNIÓN TEMPORAL SERAGLO 2026</v>
      </c>
      <c r="E17" s="44" t="s">
        <v>9</v>
      </c>
      <c r="F17" s="44" t="s">
        <v>90</v>
      </c>
      <c r="G17" s="44" t="s">
        <v>243</v>
      </c>
      <c r="H17" s="44" t="s">
        <v>91</v>
      </c>
      <c r="I17" s="44" t="s">
        <v>92</v>
      </c>
      <c r="J17" s="44" t="s">
        <v>93</v>
      </c>
      <c r="K17" s="46">
        <v>0</v>
      </c>
      <c r="L17" s="44" t="s">
        <v>239</v>
      </c>
    </row>
    <row r="18" spans="1:12" ht="43.05" customHeight="1">
      <c r="A18" s="44" t="s">
        <v>94</v>
      </c>
      <c r="B18" s="44" t="s">
        <v>89</v>
      </c>
      <c r="C18" s="44" t="s">
        <v>32</v>
      </c>
      <c r="D18" s="44" t="str">
        <f>IF(Resumen!$B$5="","",Resumen!$B$5)</f>
        <v>UNIÓN TEMPORAL SERAGLO 2026</v>
      </c>
      <c r="E18" s="44" t="s">
        <v>9</v>
      </c>
      <c r="F18" s="44" t="s">
        <v>95</v>
      </c>
      <c r="G18" s="44" t="s">
        <v>243</v>
      </c>
      <c r="H18" s="44" t="s">
        <v>91</v>
      </c>
      <c r="I18" s="44" t="s">
        <v>92</v>
      </c>
      <c r="J18" s="44" t="s">
        <v>93</v>
      </c>
      <c r="K18" s="46">
        <v>0</v>
      </c>
      <c r="L18" s="44" t="s">
        <v>239</v>
      </c>
    </row>
    <row r="19" spans="1:12" ht="43.05" customHeight="1">
      <c r="A19" s="44" t="s">
        <v>96</v>
      </c>
      <c r="B19" s="44" t="s">
        <v>89</v>
      </c>
      <c r="C19" s="44" t="s">
        <v>32</v>
      </c>
      <c r="D19" s="44" t="str">
        <f>IF(Resumen!$B$5="","",Resumen!$B$5)</f>
        <v>UNIÓN TEMPORAL SERAGLO 2026</v>
      </c>
      <c r="E19" s="44" t="s">
        <v>9</v>
      </c>
      <c r="F19" s="44" t="s">
        <v>97</v>
      </c>
      <c r="G19" s="44" t="s">
        <v>243</v>
      </c>
      <c r="H19" s="44" t="s">
        <v>91</v>
      </c>
      <c r="I19" s="44" t="s">
        <v>92</v>
      </c>
      <c r="J19" s="44" t="s">
        <v>93</v>
      </c>
      <c r="K19" s="46">
        <v>0</v>
      </c>
      <c r="L19" s="44" t="s">
        <v>239</v>
      </c>
    </row>
    <row r="20" spans="1:12" ht="43.05" customHeight="1">
      <c r="A20" s="44" t="s">
        <v>98</v>
      </c>
      <c r="B20" s="44" t="s">
        <v>89</v>
      </c>
      <c r="C20" s="44" t="s">
        <v>32</v>
      </c>
      <c r="D20" s="44" t="str">
        <f>IF(Resumen!$B$5="","",Resumen!$B$5)</f>
        <v>UNIÓN TEMPORAL SERAGLO 2026</v>
      </c>
      <c r="E20" s="44" t="s">
        <v>9</v>
      </c>
      <c r="F20" s="44" t="s">
        <v>99</v>
      </c>
      <c r="G20" s="44" t="s">
        <v>244</v>
      </c>
      <c r="H20" s="44" t="s">
        <v>91</v>
      </c>
      <c r="I20" s="44" t="s">
        <v>92</v>
      </c>
      <c r="J20" s="44" t="s">
        <v>93</v>
      </c>
      <c r="K20" s="46">
        <v>0</v>
      </c>
      <c r="L20" s="44" t="s">
        <v>239</v>
      </c>
    </row>
    <row r="21" spans="1:12" ht="43.05" customHeight="1">
      <c r="A21" s="44" t="s">
        <v>100</v>
      </c>
      <c r="B21" s="44" t="s">
        <v>89</v>
      </c>
      <c r="C21" s="44" t="s">
        <v>32</v>
      </c>
      <c r="D21" s="44" t="str">
        <f>IF(Resumen!$B$5="","",Resumen!$B$5)</f>
        <v>UNIÓN TEMPORAL SERAGLO 2026</v>
      </c>
      <c r="E21" s="44" t="s">
        <v>9</v>
      </c>
      <c r="F21" s="44" t="s">
        <v>101</v>
      </c>
      <c r="G21" s="44" t="s">
        <v>243</v>
      </c>
      <c r="H21" s="44" t="s">
        <v>91</v>
      </c>
      <c r="I21" s="44" t="s">
        <v>92</v>
      </c>
      <c r="J21" s="44" t="s">
        <v>93</v>
      </c>
      <c r="K21" s="46">
        <v>0</v>
      </c>
      <c r="L21" s="44" t="s">
        <v>239</v>
      </c>
    </row>
    <row r="22" spans="1:12" ht="43.05" customHeight="1">
      <c r="A22" s="44" t="s">
        <v>102</v>
      </c>
      <c r="B22" s="44" t="s">
        <v>89</v>
      </c>
      <c r="C22" s="44" t="s">
        <v>32</v>
      </c>
      <c r="D22" s="44" t="str">
        <f>IF(Resumen!$B$5="","",Resumen!$B$5)</f>
        <v>UNIÓN TEMPORAL SERAGLO 2026</v>
      </c>
      <c r="E22" s="44" t="s">
        <v>9</v>
      </c>
      <c r="F22" s="44" t="s">
        <v>103</v>
      </c>
      <c r="G22" s="44" t="s">
        <v>243</v>
      </c>
      <c r="H22" s="44" t="s">
        <v>91</v>
      </c>
      <c r="I22" s="44" t="s">
        <v>92</v>
      </c>
      <c r="J22" s="44" t="s">
        <v>93</v>
      </c>
      <c r="K22" s="46">
        <v>0</v>
      </c>
      <c r="L22" s="44" t="s">
        <v>239</v>
      </c>
    </row>
    <row r="23" spans="1:12" ht="43.05" customHeight="1">
      <c r="A23" s="44" t="s">
        <v>104</v>
      </c>
      <c r="B23" s="44" t="s">
        <v>89</v>
      </c>
      <c r="C23" s="44" t="s">
        <v>32</v>
      </c>
      <c r="D23" s="44" t="str">
        <f>IF(Resumen!$B$5="","",Resumen!$B$5)</f>
        <v>UNIÓN TEMPORAL SERAGLO 2026</v>
      </c>
      <c r="E23" s="44" t="s">
        <v>9</v>
      </c>
      <c r="F23" s="44" t="s">
        <v>105</v>
      </c>
      <c r="G23" s="44" t="s">
        <v>243</v>
      </c>
      <c r="H23" s="44" t="s">
        <v>106</v>
      </c>
      <c r="I23" s="44" t="s">
        <v>92</v>
      </c>
      <c r="J23" s="44" t="s">
        <v>93</v>
      </c>
      <c r="K23" s="46">
        <v>0</v>
      </c>
      <c r="L23" s="44" t="s">
        <v>239</v>
      </c>
    </row>
    <row r="24" spans="1:12" ht="58.05" customHeight="1">
      <c r="A24" s="44" t="s">
        <v>107</v>
      </c>
      <c r="B24" s="44" t="s">
        <v>89</v>
      </c>
      <c r="C24" s="44" t="s">
        <v>32</v>
      </c>
      <c r="D24" s="44" t="str">
        <f>IF(Resumen!$B$5="","",Resumen!$B$5)</f>
        <v>UNIÓN TEMPORAL SERAGLO 2026</v>
      </c>
      <c r="E24" s="44" t="s">
        <v>9</v>
      </c>
      <c r="F24" s="44" t="s">
        <v>108</v>
      </c>
      <c r="G24" s="44" t="s">
        <v>243</v>
      </c>
      <c r="H24" s="44" t="s">
        <v>109</v>
      </c>
      <c r="I24" s="44" t="s">
        <v>92</v>
      </c>
      <c r="J24" s="44" t="s">
        <v>93</v>
      </c>
      <c r="K24" s="46">
        <v>0</v>
      </c>
      <c r="L24" s="44" t="s">
        <v>239</v>
      </c>
    </row>
    <row r="25" spans="1:12" ht="43.05" customHeight="1">
      <c r="A25" s="44" t="s">
        <v>110</v>
      </c>
      <c r="B25" s="44" t="s">
        <v>89</v>
      </c>
      <c r="C25" s="44" t="s">
        <v>32</v>
      </c>
      <c r="D25" s="44" t="str">
        <f>IF(Resumen!$B$5="","",Resumen!$B$5)</f>
        <v>UNIÓN TEMPORAL SERAGLO 2026</v>
      </c>
      <c r="E25" s="44" t="s">
        <v>9</v>
      </c>
      <c r="F25" s="44" t="s">
        <v>111</v>
      </c>
      <c r="G25" s="44" t="s">
        <v>243</v>
      </c>
      <c r="H25" s="44" t="s">
        <v>91</v>
      </c>
      <c r="I25" s="44" t="s">
        <v>112</v>
      </c>
      <c r="J25" s="44" t="s">
        <v>93</v>
      </c>
      <c r="K25" s="46">
        <v>0</v>
      </c>
      <c r="L25" s="44" t="s">
        <v>239</v>
      </c>
    </row>
    <row r="26" spans="1:12" ht="58.05" customHeight="1">
      <c r="A26" s="44" t="s">
        <v>238</v>
      </c>
      <c r="B26" s="44" t="s">
        <v>89</v>
      </c>
      <c r="C26" s="44" t="s">
        <v>32</v>
      </c>
      <c r="D26" s="44" t="str">
        <f>IF(Resumen!$B$5="","",Resumen!$B$5)</f>
        <v>UNIÓN TEMPORAL SERAGLO 2026</v>
      </c>
      <c r="E26" s="44" t="s">
        <v>9</v>
      </c>
      <c r="F26" s="44" t="s">
        <v>113</v>
      </c>
      <c r="G26" s="44" t="s">
        <v>243</v>
      </c>
      <c r="H26" s="44" t="s">
        <v>114</v>
      </c>
      <c r="I26" s="44" t="s">
        <v>115</v>
      </c>
      <c r="J26" s="44" t="s">
        <v>93</v>
      </c>
      <c r="K26" s="46">
        <v>0</v>
      </c>
      <c r="L26" s="44" t="s">
        <v>116</v>
      </c>
    </row>
    <row r="27" spans="1:12" ht="54" customHeight="1">
      <c r="A27" s="47" t="s">
        <v>117</v>
      </c>
      <c r="B27" s="47" t="s">
        <v>89</v>
      </c>
      <c r="C27" s="44" t="s">
        <v>32</v>
      </c>
      <c r="D27" s="47" t="str">
        <f>IF(Resumen!$B$5="","",Resumen!$B$5)</f>
        <v>UNIÓN TEMPORAL SERAGLO 2026</v>
      </c>
      <c r="E27" s="47" t="s">
        <v>9</v>
      </c>
      <c r="F27" s="47" t="s">
        <v>105</v>
      </c>
      <c r="G27" s="47" t="s">
        <v>243</v>
      </c>
      <c r="H27" s="47" t="s">
        <v>106</v>
      </c>
      <c r="I27" s="47" t="s">
        <v>118</v>
      </c>
      <c r="J27" s="47" t="s">
        <v>119</v>
      </c>
      <c r="K27" s="46">
        <f>IF(COUNTIF(C17:C26,"CUMPLE")=10,12,0)</f>
        <v>12</v>
      </c>
      <c r="L27" s="47" t="s">
        <v>120</v>
      </c>
    </row>
    <row r="28" spans="1:12" ht="96.6" customHeight="1">
      <c r="A28" s="44" t="s">
        <v>121</v>
      </c>
      <c r="B28" s="44" t="s">
        <v>122</v>
      </c>
      <c r="C28" s="44" t="s">
        <v>32</v>
      </c>
      <c r="D28" s="44" t="str">
        <f>IF(Resumen!$B$5="","",Resumen!$B$5)</f>
        <v>UNIÓN TEMPORAL SERAGLO 2026</v>
      </c>
      <c r="E28" s="44" t="s">
        <v>9</v>
      </c>
      <c r="F28" s="44" t="s">
        <v>113</v>
      </c>
      <c r="G28" s="44" t="s">
        <v>245</v>
      </c>
      <c r="H28" s="44" t="s">
        <v>123</v>
      </c>
      <c r="I28" s="44" t="s">
        <v>124</v>
      </c>
      <c r="J28" s="44" t="s">
        <v>125</v>
      </c>
      <c r="K28" s="46">
        <f>IF(C28="CUMPLE",2,0)</f>
        <v>2</v>
      </c>
      <c r="L28" s="44" t="s">
        <v>126</v>
      </c>
    </row>
    <row r="29" spans="1:12" ht="58.05" customHeight="1">
      <c r="A29" s="44" t="s">
        <v>127</v>
      </c>
      <c r="B29" s="44" t="s">
        <v>122</v>
      </c>
      <c r="C29" s="44" t="s">
        <v>32</v>
      </c>
      <c r="D29" s="44" t="str">
        <f>IF(Resumen!$B$5="","",Resumen!$B$5)</f>
        <v>UNIÓN TEMPORAL SERAGLO 2026</v>
      </c>
      <c r="E29" s="44" t="s">
        <v>9</v>
      </c>
      <c r="F29" s="44" t="s">
        <v>128</v>
      </c>
      <c r="G29" s="44" t="s">
        <v>245</v>
      </c>
      <c r="H29" s="44" t="s">
        <v>123</v>
      </c>
      <c r="I29" s="44" t="s">
        <v>129</v>
      </c>
      <c r="J29" s="44" t="s">
        <v>125</v>
      </c>
      <c r="K29" s="46">
        <f>IF(C29="CUMPLE",2,0)</f>
        <v>2</v>
      </c>
      <c r="L29" s="44" t="s">
        <v>130</v>
      </c>
    </row>
    <row r="30" spans="1:12" ht="43.05" customHeight="1">
      <c r="A30" s="44" t="s">
        <v>131</v>
      </c>
      <c r="B30" s="44" t="s">
        <v>122</v>
      </c>
      <c r="C30" s="44" t="s">
        <v>32</v>
      </c>
      <c r="D30" s="44" t="str">
        <f>IF(Resumen!$B$5="","",Resumen!$B$5)</f>
        <v>UNIÓN TEMPORAL SERAGLO 2026</v>
      </c>
      <c r="E30" s="44" t="s">
        <v>9</v>
      </c>
      <c r="F30" s="44" t="s">
        <v>113</v>
      </c>
      <c r="G30" s="44" t="s">
        <v>245</v>
      </c>
      <c r="H30" s="44" t="s">
        <v>132</v>
      </c>
      <c r="I30" s="44" t="s">
        <v>133</v>
      </c>
      <c r="J30" s="44" t="s">
        <v>134</v>
      </c>
      <c r="K30" s="46">
        <f>IF(C30="CUMPLE",1,0)</f>
        <v>1</v>
      </c>
      <c r="L30" s="44" t="s">
        <v>135</v>
      </c>
    </row>
    <row r="31" spans="1:12" ht="43.05" customHeight="1">
      <c r="A31" s="44" t="s">
        <v>136</v>
      </c>
      <c r="B31" s="44" t="s">
        <v>122</v>
      </c>
      <c r="C31" s="44" t="s">
        <v>32</v>
      </c>
      <c r="D31" s="44" t="str">
        <f>IF(Resumen!$B$5="","",Resumen!$B$5)</f>
        <v>UNIÓN TEMPORAL SERAGLO 2026</v>
      </c>
      <c r="E31" s="44" t="s">
        <v>9</v>
      </c>
      <c r="F31" s="44" t="s">
        <v>128</v>
      </c>
      <c r="G31" s="44" t="s">
        <v>245</v>
      </c>
      <c r="H31" s="44" t="s">
        <v>132</v>
      </c>
      <c r="I31" s="44" t="s">
        <v>137</v>
      </c>
      <c r="J31" s="44" t="s">
        <v>134</v>
      </c>
      <c r="K31" s="46">
        <f>IF(C31="CUMPLE",1,0)</f>
        <v>1</v>
      </c>
      <c r="L31" s="44" t="s">
        <v>138</v>
      </c>
    </row>
    <row r="32" spans="1:12" ht="58.05" customHeight="1">
      <c r="A32" s="44" t="s">
        <v>139</v>
      </c>
      <c r="B32" s="44" t="s">
        <v>122</v>
      </c>
      <c r="C32" s="44" t="s">
        <v>32</v>
      </c>
      <c r="D32" s="44" t="str">
        <f>IF(Resumen!$B$5="","",Resumen!$B$5)</f>
        <v>UNIÓN TEMPORAL SERAGLO 2026</v>
      </c>
      <c r="E32" s="44" t="s">
        <v>9</v>
      </c>
      <c r="F32" s="44" t="s">
        <v>140</v>
      </c>
      <c r="G32" s="44" t="s">
        <v>245</v>
      </c>
      <c r="H32" s="44" t="s">
        <v>132</v>
      </c>
      <c r="I32" s="44" t="s">
        <v>141</v>
      </c>
      <c r="J32" s="44" t="s">
        <v>134</v>
      </c>
      <c r="K32" s="46">
        <f>IF(C32="CUMPLE",1,0)</f>
        <v>1</v>
      </c>
      <c r="L32" s="44" t="s">
        <v>142</v>
      </c>
    </row>
    <row r="33" spans="1:12" ht="58.05" customHeight="1">
      <c r="A33" s="44" t="s">
        <v>143</v>
      </c>
      <c r="B33" s="44" t="s">
        <v>122</v>
      </c>
      <c r="C33" s="44" t="s">
        <v>32</v>
      </c>
      <c r="D33" s="44" t="str">
        <f>IF(Resumen!$B$5="","",Resumen!$B$5)</f>
        <v>UNIÓN TEMPORAL SERAGLO 2026</v>
      </c>
      <c r="E33" s="44" t="s">
        <v>9</v>
      </c>
      <c r="F33" s="44" t="s">
        <v>140</v>
      </c>
      <c r="G33" s="44" t="s">
        <v>245</v>
      </c>
      <c r="H33" s="44" t="s">
        <v>132</v>
      </c>
      <c r="I33" s="44" t="s">
        <v>144</v>
      </c>
      <c r="J33" s="44" t="s">
        <v>134</v>
      </c>
      <c r="K33" s="46">
        <f>IF(C33="CUMPLE",1,0)</f>
        <v>1</v>
      </c>
      <c r="L33" s="44" t="s">
        <v>145</v>
      </c>
    </row>
    <row r="34" spans="1:12" ht="43.05" customHeight="1">
      <c r="A34" s="44" t="s">
        <v>146</v>
      </c>
      <c r="B34" s="44" t="s">
        <v>122</v>
      </c>
      <c r="C34" s="44" t="s">
        <v>32</v>
      </c>
      <c r="D34" s="44" t="str">
        <f>IF(Resumen!$B$5="","",Resumen!$B$5)</f>
        <v>UNIÓN TEMPORAL SERAGLO 2026</v>
      </c>
      <c r="E34" s="44" t="s">
        <v>9</v>
      </c>
      <c r="F34" s="44" t="s">
        <v>147</v>
      </c>
      <c r="G34" s="44" t="s">
        <v>245</v>
      </c>
      <c r="H34" s="44" t="s">
        <v>148</v>
      </c>
      <c r="I34" s="44" t="s">
        <v>149</v>
      </c>
      <c r="J34" s="44" t="s">
        <v>150</v>
      </c>
      <c r="K34" s="46">
        <f>IF(C34="CUMPLE",2,0)</f>
        <v>2</v>
      </c>
      <c r="L34" s="44" t="s">
        <v>151</v>
      </c>
    </row>
    <row r="35" spans="1:12" ht="58.05" customHeight="1">
      <c r="A35" s="44" t="s">
        <v>152</v>
      </c>
      <c r="B35" s="44" t="s">
        <v>122</v>
      </c>
      <c r="C35" s="44" t="s">
        <v>32</v>
      </c>
      <c r="D35" s="44" t="str">
        <f>IF(Resumen!$B$5="","",Resumen!$B$5)</f>
        <v>UNIÓN TEMPORAL SERAGLO 2026</v>
      </c>
      <c r="E35" s="44" t="s">
        <v>9</v>
      </c>
      <c r="F35" s="44" t="s">
        <v>153</v>
      </c>
      <c r="G35" s="44" t="s">
        <v>245</v>
      </c>
      <c r="H35" s="44" t="s">
        <v>148</v>
      </c>
      <c r="I35" s="44" t="s">
        <v>154</v>
      </c>
      <c r="J35" s="44" t="s">
        <v>150</v>
      </c>
      <c r="K35" s="46">
        <f>IF(C35="CUMPLE",2,0)</f>
        <v>2</v>
      </c>
      <c r="L35" s="44" t="s">
        <v>155</v>
      </c>
    </row>
    <row r="36" spans="1:12" ht="58.05" customHeight="1">
      <c r="A36" s="44" t="s">
        <v>156</v>
      </c>
      <c r="B36" s="44" t="s">
        <v>157</v>
      </c>
      <c r="C36" s="44" t="s">
        <v>32</v>
      </c>
      <c r="D36" s="44" t="str">
        <f>IF(Resumen!$B$5="","",Resumen!$B$5)</f>
        <v>UNIÓN TEMPORAL SERAGLO 2026</v>
      </c>
      <c r="E36" s="44" t="s">
        <v>9</v>
      </c>
      <c r="F36" s="44" t="s">
        <v>158</v>
      </c>
      <c r="G36" s="44" t="s">
        <v>246</v>
      </c>
      <c r="H36" s="44" t="s">
        <v>159</v>
      </c>
      <c r="I36" s="44" t="s">
        <v>160</v>
      </c>
      <c r="J36" s="44" t="s">
        <v>161</v>
      </c>
      <c r="K36" s="46">
        <f>IF(C36="CUMPLE",5,0)</f>
        <v>5</v>
      </c>
      <c r="L36" s="44" t="s">
        <v>162</v>
      </c>
    </row>
    <row r="37" spans="1:12" ht="58.05" customHeight="1">
      <c r="A37" s="44" t="s">
        <v>163</v>
      </c>
      <c r="B37" s="44" t="s">
        <v>157</v>
      </c>
      <c r="C37" s="44" t="s">
        <v>55</v>
      </c>
      <c r="D37" s="44" t="str">
        <f>IF(Resumen!$B$5="","",Resumen!$B$5)</f>
        <v>UNIÓN TEMPORAL SERAGLO 2026</v>
      </c>
      <c r="E37" s="44" t="s">
        <v>9</v>
      </c>
      <c r="F37" s="44" t="s">
        <v>164</v>
      </c>
      <c r="G37" s="44" t="s">
        <v>246</v>
      </c>
      <c r="H37" s="44" t="s">
        <v>165</v>
      </c>
      <c r="I37" s="44" t="s">
        <v>166</v>
      </c>
      <c r="J37" s="44" t="s">
        <v>167</v>
      </c>
      <c r="K37" s="46">
        <f>IF(C37="CUMPLE",2,0)</f>
        <v>0</v>
      </c>
      <c r="L37" s="44" t="s">
        <v>168</v>
      </c>
    </row>
    <row r="38" spans="1:12" ht="58.05" customHeight="1">
      <c r="A38" s="44" t="s">
        <v>169</v>
      </c>
      <c r="B38" s="44" t="s">
        <v>157</v>
      </c>
      <c r="C38" s="44" t="s">
        <v>55</v>
      </c>
      <c r="D38" s="44" t="str">
        <f>IF(Resumen!$B$5="","",Resumen!$B$5)</f>
        <v>UNIÓN TEMPORAL SERAGLO 2026</v>
      </c>
      <c r="E38" s="44" t="s">
        <v>9</v>
      </c>
      <c r="F38" s="44" t="s">
        <v>164</v>
      </c>
      <c r="G38" s="44" t="s">
        <v>246</v>
      </c>
      <c r="H38" s="44" t="s">
        <v>165</v>
      </c>
      <c r="I38" s="44" t="s">
        <v>166</v>
      </c>
      <c r="J38" s="44" t="s">
        <v>170</v>
      </c>
      <c r="K38" s="46">
        <f>IF(C38="CUMPLE",4,0)</f>
        <v>0</v>
      </c>
      <c r="L38" s="44" t="s">
        <v>168</v>
      </c>
    </row>
    <row r="39" spans="1:12" ht="58.05" customHeight="1">
      <c r="A39" s="44" t="s">
        <v>171</v>
      </c>
      <c r="B39" s="44" t="s">
        <v>157</v>
      </c>
      <c r="C39" s="44" t="s">
        <v>55</v>
      </c>
      <c r="D39" s="44" t="str">
        <f>IF(Resumen!$B$5="","",Resumen!$B$5)</f>
        <v>UNIÓN TEMPORAL SERAGLO 2026</v>
      </c>
      <c r="E39" s="44" t="s">
        <v>9</v>
      </c>
      <c r="F39" s="44" t="s">
        <v>164</v>
      </c>
      <c r="G39" s="44" t="s">
        <v>246</v>
      </c>
      <c r="H39" s="44" t="s">
        <v>165</v>
      </c>
      <c r="I39" s="44" t="s">
        <v>166</v>
      </c>
      <c r="J39" s="44" t="s">
        <v>172</v>
      </c>
      <c r="K39" s="46">
        <f>IF(C39="CUMPLE",6,0)</f>
        <v>0</v>
      </c>
      <c r="L39" s="44" t="s">
        <v>168</v>
      </c>
    </row>
    <row r="40" spans="1:12" ht="58.05" customHeight="1">
      <c r="A40" s="44" t="s">
        <v>173</v>
      </c>
      <c r="B40" s="44" t="s">
        <v>157</v>
      </c>
      <c r="C40" s="44" t="s">
        <v>32</v>
      </c>
      <c r="D40" s="44" t="str">
        <f>IF(Resumen!$B$5="","",Resumen!$B$5)</f>
        <v>UNIÓN TEMPORAL SERAGLO 2026</v>
      </c>
      <c r="E40" s="44" t="s">
        <v>9</v>
      </c>
      <c r="F40" s="44" t="s">
        <v>174</v>
      </c>
      <c r="G40" s="44" t="s">
        <v>246</v>
      </c>
      <c r="H40" s="44" t="s">
        <v>165</v>
      </c>
      <c r="I40" s="44" t="s">
        <v>166</v>
      </c>
      <c r="J40" s="44" t="s">
        <v>175</v>
      </c>
      <c r="K40" s="46">
        <f>IF(C40="CUMPLE",10,0)</f>
        <v>10</v>
      </c>
      <c r="L40" s="44" t="s">
        <v>176</v>
      </c>
    </row>
    <row r="41" spans="1:12" ht="58.05" customHeight="1">
      <c r="A41" s="42" t="s">
        <v>205</v>
      </c>
      <c r="B41" s="43"/>
      <c r="C41" s="43"/>
      <c r="D41" s="43"/>
      <c r="E41" s="43"/>
      <c r="F41" s="43"/>
      <c r="G41" s="43"/>
      <c r="H41" s="43"/>
      <c r="I41" s="43"/>
      <c r="J41" s="43"/>
      <c r="K41" s="46">
        <f>MAX(K37:K40)</f>
        <v>10</v>
      </c>
      <c r="L41" s="47" t="s">
        <v>206</v>
      </c>
    </row>
    <row r="42" spans="1:12" ht="43.05" customHeight="1">
      <c r="A42" s="44" t="s">
        <v>177</v>
      </c>
      <c r="B42" s="44" t="s">
        <v>178</v>
      </c>
      <c r="C42" s="44" t="s">
        <v>32</v>
      </c>
      <c r="D42" s="44" t="str">
        <f>IF(Resumen!$B$5="","",Resumen!$B$5)</f>
        <v>UNIÓN TEMPORAL SERAGLO 2026</v>
      </c>
      <c r="E42" s="44" t="s">
        <v>179</v>
      </c>
      <c r="F42" s="44" t="s">
        <v>180</v>
      </c>
      <c r="G42" s="44" t="s">
        <v>247</v>
      </c>
      <c r="H42" s="44" t="s">
        <v>181</v>
      </c>
      <c r="I42" s="44" t="s">
        <v>182</v>
      </c>
      <c r="J42" s="44" t="s">
        <v>183</v>
      </c>
      <c r="K42" s="46">
        <f>IF(C42="CUMPLE",1,0)</f>
        <v>1</v>
      </c>
      <c r="L42" s="44" t="s">
        <v>184</v>
      </c>
    </row>
    <row r="43" spans="1:12" ht="43.05" customHeight="1">
      <c r="A43" s="44" t="s">
        <v>185</v>
      </c>
      <c r="B43" s="44" t="s">
        <v>178</v>
      </c>
      <c r="C43" s="44" t="s">
        <v>32</v>
      </c>
      <c r="D43" s="44" t="str">
        <f>IF(Resumen!$B$5="","",Resumen!$B$5)</f>
        <v>UNIÓN TEMPORAL SERAGLO 2026</v>
      </c>
      <c r="E43" s="44" t="s">
        <v>186</v>
      </c>
      <c r="F43" s="44" t="s">
        <v>240</v>
      </c>
      <c r="G43" s="44" t="s">
        <v>247</v>
      </c>
      <c r="H43" s="44" t="s">
        <v>181</v>
      </c>
      <c r="I43" s="44" t="s">
        <v>182</v>
      </c>
      <c r="J43" s="44" t="s">
        <v>183</v>
      </c>
      <c r="K43" s="46">
        <f>IF(C43="CUMPLE",1,0)</f>
        <v>1</v>
      </c>
      <c r="L43" s="44" t="s">
        <v>248</v>
      </c>
    </row>
    <row r="44" spans="1:12" ht="43.05" customHeight="1">
      <c r="A44" s="44" t="s">
        <v>187</v>
      </c>
      <c r="B44" s="44" t="s">
        <v>178</v>
      </c>
      <c r="C44" s="44" t="s">
        <v>32</v>
      </c>
      <c r="D44" s="44" t="str">
        <f>IF(Resumen!$B$5="","",Resumen!$B$5)</f>
        <v>UNIÓN TEMPORAL SERAGLO 2026</v>
      </c>
      <c r="E44" s="44" t="s">
        <v>179</v>
      </c>
      <c r="F44" s="44" t="s">
        <v>188</v>
      </c>
      <c r="G44" s="44" t="s">
        <v>247</v>
      </c>
      <c r="H44" s="44" t="s">
        <v>181</v>
      </c>
      <c r="I44" s="44" t="s">
        <v>182</v>
      </c>
      <c r="J44" s="44" t="s">
        <v>183</v>
      </c>
      <c r="K44" s="46">
        <f>IF(C44="CUMPLE",1,0)</f>
        <v>1</v>
      </c>
      <c r="L44" s="44" t="s">
        <v>189</v>
      </c>
    </row>
    <row r="45" spans="1:12" ht="43.05" customHeight="1">
      <c r="A45" s="44" t="s">
        <v>190</v>
      </c>
      <c r="B45" s="44" t="s">
        <v>178</v>
      </c>
      <c r="C45" s="44" t="s">
        <v>32</v>
      </c>
      <c r="D45" s="44" t="str">
        <f>IF(Resumen!$B$5="","",Resumen!$B$5)</f>
        <v>UNIÓN TEMPORAL SERAGLO 2026</v>
      </c>
      <c r="E45" s="44" t="s">
        <v>179</v>
      </c>
      <c r="F45" s="44" t="s">
        <v>191</v>
      </c>
      <c r="G45" s="44" t="s">
        <v>247</v>
      </c>
      <c r="H45" s="44" t="s">
        <v>181</v>
      </c>
      <c r="I45" s="44" t="s">
        <v>182</v>
      </c>
      <c r="J45" s="44" t="s">
        <v>183</v>
      </c>
      <c r="K45" s="46">
        <f>IF(C45="CUMPLE",1,0)</f>
        <v>1</v>
      </c>
      <c r="L45" s="44" t="s">
        <v>192</v>
      </c>
    </row>
    <row r="46" spans="1:12" ht="43.05" customHeight="1">
      <c r="A46" s="44" t="s">
        <v>193</v>
      </c>
      <c r="B46" s="44" t="s">
        <v>178</v>
      </c>
      <c r="C46" s="44" t="s">
        <v>32</v>
      </c>
      <c r="D46" s="44" t="str">
        <f>IF(Resumen!$B$5="","",Resumen!$B$5)</f>
        <v>UNIÓN TEMPORAL SERAGLO 2026</v>
      </c>
      <c r="E46" s="44" t="s">
        <v>179</v>
      </c>
      <c r="F46" s="44" t="s">
        <v>194</v>
      </c>
      <c r="G46" s="44" t="s">
        <v>247</v>
      </c>
      <c r="H46" s="44" t="s">
        <v>181</v>
      </c>
      <c r="I46" s="44" t="s">
        <v>182</v>
      </c>
      <c r="J46" s="44" t="s">
        <v>183</v>
      </c>
      <c r="K46" s="46">
        <f>IF(C46="CUMPLE",1,0)</f>
        <v>1</v>
      </c>
      <c r="L46" s="44" t="s">
        <v>195</v>
      </c>
    </row>
    <row r="47" spans="1:12" ht="24" customHeight="1">
      <c r="A47" s="42" t="s">
        <v>196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  <row r="48" spans="1:12" ht="58.05" customHeight="1">
      <c r="A48" s="44" t="s">
        <v>197</v>
      </c>
      <c r="B48" s="44" t="s">
        <v>198</v>
      </c>
      <c r="C48" s="44" t="s">
        <v>32</v>
      </c>
      <c r="D48" s="44" t="str">
        <f>IF(Resumen!$B$5="","",Resumen!$B$5)</f>
        <v>UNIÓN TEMPORAL SERAGLO 2026</v>
      </c>
      <c r="E48" s="44" t="s">
        <v>11</v>
      </c>
      <c r="F48" s="44" t="s">
        <v>199</v>
      </c>
      <c r="G48" s="44" t="s">
        <v>200</v>
      </c>
      <c r="H48" s="44" t="s">
        <v>201</v>
      </c>
      <c r="I48" s="44" t="s">
        <v>202</v>
      </c>
      <c r="J48" s="44" t="s">
        <v>203</v>
      </c>
      <c r="K48" s="46">
        <f>IF(C48="CUMPLE",1,0)</f>
        <v>1</v>
      </c>
      <c r="L48" s="44" t="s">
        <v>204</v>
      </c>
    </row>
    <row r="49" spans="1:12" ht="25.95" customHeight="1">
      <c r="A49" s="48" t="s">
        <v>207</v>
      </c>
      <c r="B49" s="49"/>
      <c r="C49" s="49"/>
      <c r="D49" s="49"/>
      <c r="E49" s="49"/>
      <c r="F49" s="49"/>
      <c r="G49" s="49"/>
      <c r="H49" s="49"/>
      <c r="I49" s="49"/>
      <c r="J49" s="49"/>
      <c r="K49" s="50">
        <f>SUM(K14,K16,K27,K28,K29,K30,K31,K32,K33,K34,K35,K36,K41,K42,K43,K44,K45,K46,K48)</f>
        <v>100</v>
      </c>
      <c r="L49" s="47" t="s">
        <v>208</v>
      </c>
    </row>
  </sheetData>
  <mergeCells count="7">
    <mergeCell ref="A49:J49"/>
    <mergeCell ref="A41:J41"/>
    <mergeCell ref="A2:L2"/>
    <mergeCell ref="A15:L15"/>
    <mergeCell ref="A1:L1"/>
    <mergeCell ref="A47:L47"/>
    <mergeCell ref="A5:L5"/>
  </mergeCells>
  <conditionalFormatting sqref="C5">
    <cfRule type="cellIs" dxfId="7" priority="3" operator="equal">
      <formula>"CUMPLE"</formula>
    </cfRule>
    <cfRule type="cellIs" dxfId="6" priority="4" operator="equal">
      <formula>"NO CUMPLE"</formula>
    </cfRule>
  </conditionalFormatting>
  <conditionalFormatting sqref="C6:C14 C16:C46 C48">
    <cfRule type="cellIs" dxfId="5" priority="5" operator="equal">
      <formula>"CUMPLE"</formula>
    </cfRule>
    <cfRule type="cellIs" dxfId="4" priority="6" operator="equal">
      <formula>"NO CUMPLE"</formula>
    </cfRule>
  </conditionalFormatting>
  <conditionalFormatting sqref="C15">
    <cfRule type="cellIs" dxfId="3" priority="1" operator="equal">
      <formula>"CUMPLE"</formula>
    </cfRule>
    <cfRule type="cellIs" dxfId="2" priority="2" operator="equal">
      <formula>"NO CUMPLE"</formula>
    </cfRule>
  </conditionalFormatting>
  <dataValidations count="2">
    <dataValidation type="list" allowBlank="1" sqref="C5:C46 C48" xr:uid="{00000000-0002-0000-0600-000000000000}">
      <formula1>"CUMPLE,NO CUMPLE,N.A."</formula1>
    </dataValidation>
    <dataValidation type="decimal" allowBlank="1" sqref="K5:K46 K48" xr:uid="{00000000-0002-0000-0600-000001000000}">
      <formula1>0</formula1>
      <formula2>50</formula2>
    </dataValidation>
  </dataValidations>
  <hyperlinks>
    <hyperlink ref="G6" r:id="rId1" display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xr:uid="{564B8EEF-C09F-4898-8AAE-036E9FFCC058}"/>
    <hyperlink ref="G7:G14" r:id="rId2" display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xr:uid="{21D3B6A6-8005-498D-BA5E-E2B3A7F71CBB}"/>
    <hyperlink ref="G14" r:id="rId3" display="https://corabastosas-my.sharepoint.com/my?id=%2Fpersonal%2Fcontratacionjuridica%5Fcorabastos%5Fcom%5Fco%2FDocuments%2FDOCUMENTOS%20CP%20004%2D2026%2FEXPEDIENTE%20CONTRACTUAL%20DIGITAL%2F092%5FPresentaci%C3%B3nPropuestas%2FUT%20SERAGLO%202026%2FCOMPONENTE%20PONDERABLE&amp;viewid=57f7c43c%2Dc7d8%2D4a12%2D9925%2Dd0e60e4f043d" xr:uid="{7656AEDF-0463-40A0-B600-A4F78176BCA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showGridLines="0" topLeftCell="A9" workbookViewId="0">
      <selection activeCell="A5" sqref="A5:D5"/>
    </sheetView>
  </sheetViews>
  <sheetFormatPr baseColWidth="10" defaultColWidth="8.796875" defaultRowHeight="13.8"/>
  <cols>
    <col min="1" max="1" width="7" customWidth="1"/>
    <col min="2" max="2" width="27" customWidth="1"/>
    <col min="3" max="5" width="19" customWidth="1"/>
    <col min="6" max="6" width="21" customWidth="1"/>
    <col min="7" max="7" width="16" customWidth="1"/>
    <col min="8" max="8" width="18" customWidth="1"/>
    <col min="9" max="9" width="15" customWidth="1"/>
    <col min="10" max="11" width="18" customWidth="1"/>
    <col min="12" max="12" width="35" customWidth="1"/>
    <col min="13" max="13" width="13" hidden="1" customWidth="1"/>
  </cols>
  <sheetData>
    <row r="1" spans="1:13" ht="28.95" customHeight="1">
      <c r="A1" s="27" t="s">
        <v>209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40.049999999999997" customHeight="1">
      <c r="A2" s="25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5" spans="1:13" ht="24" customHeight="1">
      <c r="A5" s="38" t="s">
        <v>211</v>
      </c>
      <c r="B5" s="29"/>
      <c r="C5" s="29"/>
      <c r="D5" s="29"/>
      <c r="E5" s="16">
        <v>9519516525</v>
      </c>
    </row>
    <row r="6" spans="1:13" ht="24" customHeight="1">
      <c r="A6" s="38" t="s">
        <v>212</v>
      </c>
      <c r="B6" s="29"/>
      <c r="C6" s="29"/>
      <c r="D6" s="29"/>
      <c r="E6" s="16">
        <v>13394505146</v>
      </c>
    </row>
    <row r="7" spans="1:13" ht="24" customHeight="1">
      <c r="A7" s="38" t="s">
        <v>213</v>
      </c>
      <c r="B7" s="29"/>
      <c r="C7" s="29"/>
      <c r="D7" s="29"/>
      <c r="E7" s="16">
        <f>E5+E6</f>
        <v>22914021671</v>
      </c>
    </row>
    <row r="8" spans="1:13" ht="24" customHeight="1">
      <c r="A8" s="38" t="s">
        <v>214</v>
      </c>
      <c r="B8" s="29"/>
      <c r="C8" s="29"/>
      <c r="D8" s="29"/>
      <c r="E8" s="17">
        <f>COUNTIF(G15:G29,"CUMPLE")</f>
        <v>2</v>
      </c>
    </row>
    <row r="9" spans="1:13" ht="24" customHeight="1">
      <c r="A9" s="38" t="s">
        <v>215</v>
      </c>
      <c r="B9" s="29"/>
      <c r="C9" s="29"/>
      <c r="D9" s="29"/>
      <c r="E9" s="17">
        <f>IF(E8=0,"",ROUNDUP(E8/3,0))</f>
        <v>1</v>
      </c>
    </row>
    <row r="10" spans="1:13" ht="24" customHeight="1">
      <c r="A10" s="38" t="s">
        <v>216</v>
      </c>
      <c r="B10" s="29"/>
      <c r="C10" s="29"/>
      <c r="D10" s="29"/>
      <c r="E10" s="16">
        <f>IF(OR(E7="",E8=0),"",EXP((E9*LN(E7)+SUM(M15:M29))/(E9+E8)))</f>
        <v>22034902352.331665</v>
      </c>
    </row>
    <row r="11" spans="1:13" ht="24" customHeight="1">
      <c r="A11" s="38" t="s">
        <v>217</v>
      </c>
      <c r="B11" s="29"/>
      <c r="C11" s="29"/>
      <c r="D11" s="29"/>
      <c r="E11" s="17">
        <v>50</v>
      </c>
    </row>
    <row r="13" spans="1:13" ht="45" customHeight="1">
      <c r="A13" s="25" t="s">
        <v>218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ht="42" customHeight="1">
      <c r="A14" s="1" t="s">
        <v>219</v>
      </c>
      <c r="B14" s="2" t="s">
        <v>220</v>
      </c>
      <c r="C14" s="2" t="s">
        <v>221</v>
      </c>
      <c r="D14" s="2" t="s">
        <v>222</v>
      </c>
      <c r="E14" s="2" t="s">
        <v>223</v>
      </c>
      <c r="F14" s="2" t="s">
        <v>224</v>
      </c>
      <c r="G14" s="2" t="s">
        <v>225</v>
      </c>
      <c r="H14" s="2" t="s">
        <v>226</v>
      </c>
      <c r="I14" s="2" t="s">
        <v>227</v>
      </c>
      <c r="J14" s="2" t="s">
        <v>228</v>
      </c>
      <c r="K14" s="2" t="s">
        <v>229</v>
      </c>
      <c r="L14" s="3" t="s">
        <v>230</v>
      </c>
    </row>
    <row r="15" spans="1:13" ht="28.05" customHeight="1">
      <c r="A15" s="7">
        <v>1</v>
      </c>
      <c r="B15" s="7" t="s">
        <v>231</v>
      </c>
      <c r="C15" s="18">
        <v>8373995874</v>
      </c>
      <c r="D15" s="18">
        <v>11165327832</v>
      </c>
      <c r="E15" s="18">
        <v>1891179459</v>
      </c>
      <c r="F15" s="18">
        <f t="shared" ref="F15:F29" si="0">IF(COUNT(C15:E15)=3,SUM(C15:E15),"")</f>
        <v>21430503165</v>
      </c>
      <c r="G15" s="7" t="s">
        <v>32</v>
      </c>
      <c r="H15" s="18">
        <f t="shared" ref="H15:H29" si="1">IF(AND(G15="CUMPLE",F15&gt;0),ABS(F15-$E$10),"")</f>
        <v>604399187.33166504</v>
      </c>
      <c r="I15" s="15">
        <f t="shared" ref="I15:I29" si="2">IF(H15="","",IF(F15&gt;=$E$10,COUNTIFS($G$15:$G$29,"CUMPLE",$F$15:$F$29,"&gt;="&amp;$E$10,$H$15:$H$29,"&lt;"&amp;H15)+1,COUNTIFS($G$15:$G$29,"CUMPLE",$F$15:$F$29,"&gt;="&amp;$E$10)+COUNTIFS($G$15:$G$29,"CUMPLE",$F$15:$F$29,"&lt;"&amp;$E$10,$H$15:$H$29,"&lt;"&amp;H15)+1))</f>
        <v>2</v>
      </c>
      <c r="J15" s="15">
        <f t="shared" ref="J15:J29" si="3">IF(I15="","",MAX(0,$E$11-3*(I15-1)))</f>
        <v>47</v>
      </c>
      <c r="K15" s="15">
        <v>47</v>
      </c>
      <c r="L15" s="7" t="s">
        <v>232</v>
      </c>
      <c r="M15">
        <f t="shared" ref="M15:M29" si="4">IF(AND(G15="CUMPLE",F15&gt;0),LN(F15),"")</f>
        <v>23.788081125624295</v>
      </c>
    </row>
    <row r="16" spans="1:13" ht="28.05" customHeight="1">
      <c r="A16" s="7">
        <v>2</v>
      </c>
      <c r="B16" s="7" t="s">
        <v>4</v>
      </c>
      <c r="C16" s="18">
        <v>8513777468</v>
      </c>
      <c r="D16" s="18">
        <v>11351703291</v>
      </c>
      <c r="E16" s="18">
        <v>1921633119</v>
      </c>
      <c r="F16" s="18">
        <f t="shared" si="0"/>
        <v>21787113878</v>
      </c>
      <c r="G16" s="7" t="s">
        <v>32</v>
      </c>
      <c r="H16" s="18">
        <f t="shared" si="1"/>
        <v>247788474.33166504</v>
      </c>
      <c r="I16" s="15">
        <f t="shared" si="2"/>
        <v>1</v>
      </c>
      <c r="J16" s="15">
        <f t="shared" si="3"/>
        <v>50</v>
      </c>
      <c r="K16" s="15">
        <v>50</v>
      </c>
      <c r="L16" s="7" t="s">
        <v>232</v>
      </c>
      <c r="M16">
        <f t="shared" si="4"/>
        <v>23.804584525455361</v>
      </c>
    </row>
    <row r="17" spans="1:13" ht="28.05" customHeight="1">
      <c r="A17" s="7">
        <v>3</v>
      </c>
      <c r="B17" s="7"/>
      <c r="C17" s="18"/>
      <c r="D17" s="18"/>
      <c r="E17" s="18"/>
      <c r="F17" s="18" t="str">
        <f t="shared" si="0"/>
        <v/>
      </c>
      <c r="G17" s="7"/>
      <c r="H17" s="18" t="str">
        <f t="shared" si="1"/>
        <v/>
      </c>
      <c r="I17" s="15" t="str">
        <f t="shared" si="2"/>
        <v/>
      </c>
      <c r="J17" s="15" t="str">
        <f t="shared" si="3"/>
        <v/>
      </c>
      <c r="K17" s="15"/>
      <c r="L17" s="7"/>
      <c r="M17" t="str">
        <f t="shared" si="4"/>
        <v/>
      </c>
    </row>
    <row r="18" spans="1:13" ht="28.05" customHeight="1">
      <c r="A18" s="7">
        <v>4</v>
      </c>
      <c r="B18" s="7"/>
      <c r="C18" s="18"/>
      <c r="D18" s="18"/>
      <c r="E18" s="18"/>
      <c r="F18" s="18" t="str">
        <f t="shared" si="0"/>
        <v/>
      </c>
      <c r="G18" s="7"/>
      <c r="H18" s="18" t="str">
        <f t="shared" si="1"/>
        <v/>
      </c>
      <c r="I18" s="15" t="str">
        <f t="shared" si="2"/>
        <v/>
      </c>
      <c r="J18" s="15" t="str">
        <f t="shared" si="3"/>
        <v/>
      </c>
      <c r="K18" s="15"/>
      <c r="L18" s="7"/>
      <c r="M18" t="str">
        <f t="shared" si="4"/>
        <v/>
      </c>
    </row>
    <row r="19" spans="1:13" ht="28.05" customHeight="1">
      <c r="A19" s="7">
        <v>5</v>
      </c>
      <c r="B19" s="7"/>
      <c r="C19" s="18"/>
      <c r="D19" s="18"/>
      <c r="E19" s="18"/>
      <c r="F19" s="18" t="str">
        <f t="shared" si="0"/>
        <v/>
      </c>
      <c r="G19" s="7"/>
      <c r="H19" s="18" t="str">
        <f t="shared" si="1"/>
        <v/>
      </c>
      <c r="I19" s="15" t="str">
        <f t="shared" si="2"/>
        <v/>
      </c>
      <c r="J19" s="15" t="str">
        <f t="shared" si="3"/>
        <v/>
      </c>
      <c r="K19" s="15"/>
      <c r="L19" s="7"/>
      <c r="M19" t="str">
        <f t="shared" si="4"/>
        <v/>
      </c>
    </row>
    <row r="20" spans="1:13" ht="28.05" customHeight="1">
      <c r="A20" s="7">
        <v>6</v>
      </c>
      <c r="B20" s="7"/>
      <c r="C20" s="18"/>
      <c r="D20" s="18"/>
      <c r="E20" s="18"/>
      <c r="F20" s="18" t="str">
        <f t="shared" si="0"/>
        <v/>
      </c>
      <c r="G20" s="7"/>
      <c r="H20" s="18" t="str">
        <f t="shared" si="1"/>
        <v/>
      </c>
      <c r="I20" s="15" t="str">
        <f t="shared" si="2"/>
        <v/>
      </c>
      <c r="J20" s="15" t="str">
        <f t="shared" si="3"/>
        <v/>
      </c>
      <c r="K20" s="15"/>
      <c r="L20" s="7"/>
      <c r="M20" t="str">
        <f t="shared" si="4"/>
        <v/>
      </c>
    </row>
    <row r="21" spans="1:13" ht="28.05" customHeight="1">
      <c r="A21" s="7">
        <v>7</v>
      </c>
      <c r="B21" s="7"/>
      <c r="C21" s="18"/>
      <c r="D21" s="18"/>
      <c r="E21" s="18"/>
      <c r="F21" s="18" t="str">
        <f t="shared" si="0"/>
        <v/>
      </c>
      <c r="G21" s="7"/>
      <c r="H21" s="18" t="str">
        <f t="shared" si="1"/>
        <v/>
      </c>
      <c r="I21" s="15" t="str">
        <f t="shared" si="2"/>
        <v/>
      </c>
      <c r="J21" s="15" t="str">
        <f t="shared" si="3"/>
        <v/>
      </c>
      <c r="K21" s="15"/>
      <c r="L21" s="7"/>
      <c r="M21" t="str">
        <f t="shared" si="4"/>
        <v/>
      </c>
    </row>
    <row r="22" spans="1:13" ht="28.05" customHeight="1">
      <c r="A22" s="7">
        <v>8</v>
      </c>
      <c r="B22" s="7"/>
      <c r="C22" s="18"/>
      <c r="D22" s="18"/>
      <c r="E22" s="18"/>
      <c r="F22" s="18" t="str">
        <f t="shared" si="0"/>
        <v/>
      </c>
      <c r="G22" s="7"/>
      <c r="H22" s="18" t="str">
        <f t="shared" si="1"/>
        <v/>
      </c>
      <c r="I22" s="15" t="str">
        <f t="shared" si="2"/>
        <v/>
      </c>
      <c r="J22" s="15" t="str">
        <f t="shared" si="3"/>
        <v/>
      </c>
      <c r="K22" s="15"/>
      <c r="L22" s="7"/>
      <c r="M22" t="str">
        <f t="shared" si="4"/>
        <v/>
      </c>
    </row>
    <row r="23" spans="1:13" ht="28.05" customHeight="1">
      <c r="A23" s="7">
        <v>9</v>
      </c>
      <c r="B23" s="7"/>
      <c r="C23" s="18"/>
      <c r="D23" s="18"/>
      <c r="E23" s="18"/>
      <c r="F23" s="18" t="str">
        <f t="shared" si="0"/>
        <v/>
      </c>
      <c r="G23" s="7"/>
      <c r="H23" s="18" t="str">
        <f t="shared" si="1"/>
        <v/>
      </c>
      <c r="I23" s="15" t="str">
        <f t="shared" si="2"/>
        <v/>
      </c>
      <c r="J23" s="15" t="str">
        <f t="shared" si="3"/>
        <v/>
      </c>
      <c r="K23" s="15"/>
      <c r="L23" s="7"/>
      <c r="M23" t="str">
        <f t="shared" si="4"/>
        <v/>
      </c>
    </row>
    <row r="24" spans="1:13" ht="28.05" customHeight="1">
      <c r="A24" s="7">
        <v>10</v>
      </c>
      <c r="B24" s="7"/>
      <c r="C24" s="18"/>
      <c r="D24" s="18"/>
      <c r="E24" s="18"/>
      <c r="F24" s="18" t="str">
        <f t="shared" si="0"/>
        <v/>
      </c>
      <c r="G24" s="7"/>
      <c r="H24" s="18" t="str">
        <f t="shared" si="1"/>
        <v/>
      </c>
      <c r="I24" s="15" t="str">
        <f t="shared" si="2"/>
        <v/>
      </c>
      <c r="J24" s="15" t="str">
        <f t="shared" si="3"/>
        <v/>
      </c>
      <c r="K24" s="15"/>
      <c r="L24" s="7"/>
      <c r="M24" t="str">
        <f t="shared" si="4"/>
        <v/>
      </c>
    </row>
    <row r="25" spans="1:13" ht="28.05" customHeight="1">
      <c r="A25" s="7">
        <v>11</v>
      </c>
      <c r="B25" s="7"/>
      <c r="C25" s="18"/>
      <c r="D25" s="18"/>
      <c r="E25" s="18"/>
      <c r="F25" s="18" t="str">
        <f t="shared" si="0"/>
        <v/>
      </c>
      <c r="G25" s="7"/>
      <c r="H25" s="18" t="str">
        <f t="shared" si="1"/>
        <v/>
      </c>
      <c r="I25" s="15" t="str">
        <f t="shared" si="2"/>
        <v/>
      </c>
      <c r="J25" s="15" t="str">
        <f t="shared" si="3"/>
        <v/>
      </c>
      <c r="K25" s="15"/>
      <c r="L25" s="7"/>
      <c r="M25" t="str">
        <f t="shared" si="4"/>
        <v/>
      </c>
    </row>
    <row r="26" spans="1:13" ht="28.05" customHeight="1">
      <c r="A26" s="7">
        <v>12</v>
      </c>
      <c r="B26" s="7"/>
      <c r="C26" s="18"/>
      <c r="D26" s="18"/>
      <c r="E26" s="18"/>
      <c r="F26" s="18" t="str">
        <f t="shared" si="0"/>
        <v/>
      </c>
      <c r="G26" s="7"/>
      <c r="H26" s="18" t="str">
        <f t="shared" si="1"/>
        <v/>
      </c>
      <c r="I26" s="15" t="str">
        <f t="shared" si="2"/>
        <v/>
      </c>
      <c r="J26" s="15" t="str">
        <f t="shared" si="3"/>
        <v/>
      </c>
      <c r="K26" s="15"/>
      <c r="L26" s="7"/>
      <c r="M26" t="str">
        <f t="shared" si="4"/>
        <v/>
      </c>
    </row>
    <row r="27" spans="1:13" ht="28.05" customHeight="1">
      <c r="A27" s="7">
        <v>13</v>
      </c>
      <c r="B27" s="7"/>
      <c r="C27" s="18"/>
      <c r="D27" s="18"/>
      <c r="E27" s="18"/>
      <c r="F27" s="18" t="str">
        <f t="shared" si="0"/>
        <v/>
      </c>
      <c r="G27" s="7"/>
      <c r="H27" s="18" t="str">
        <f t="shared" si="1"/>
        <v/>
      </c>
      <c r="I27" s="15" t="str">
        <f t="shared" si="2"/>
        <v/>
      </c>
      <c r="J27" s="15" t="str">
        <f t="shared" si="3"/>
        <v/>
      </c>
      <c r="K27" s="15"/>
      <c r="L27" s="7"/>
      <c r="M27" t="str">
        <f t="shared" si="4"/>
        <v/>
      </c>
    </row>
    <row r="28" spans="1:13" ht="28.05" customHeight="1">
      <c r="A28" s="7">
        <v>14</v>
      </c>
      <c r="B28" s="7"/>
      <c r="C28" s="18"/>
      <c r="D28" s="18"/>
      <c r="E28" s="18"/>
      <c r="F28" s="18" t="str">
        <f t="shared" si="0"/>
        <v/>
      </c>
      <c r="G28" s="7"/>
      <c r="H28" s="18" t="str">
        <f t="shared" si="1"/>
        <v/>
      </c>
      <c r="I28" s="15" t="str">
        <f t="shared" si="2"/>
        <v/>
      </c>
      <c r="J28" s="15" t="str">
        <f t="shared" si="3"/>
        <v/>
      </c>
      <c r="K28" s="15"/>
      <c r="L28" s="7"/>
      <c r="M28" t="str">
        <f t="shared" si="4"/>
        <v/>
      </c>
    </row>
    <row r="29" spans="1:13" ht="28.05" customHeight="1">
      <c r="A29" s="7">
        <v>15</v>
      </c>
      <c r="B29" s="7"/>
      <c r="C29" s="18"/>
      <c r="D29" s="18"/>
      <c r="E29" s="18"/>
      <c r="F29" s="18" t="str">
        <f t="shared" si="0"/>
        <v/>
      </c>
      <c r="G29" s="7"/>
      <c r="H29" s="18" t="str">
        <f t="shared" si="1"/>
        <v/>
      </c>
      <c r="I29" s="15" t="str">
        <f t="shared" si="2"/>
        <v/>
      </c>
      <c r="J29" s="15" t="str">
        <f t="shared" si="3"/>
        <v/>
      </c>
      <c r="K29" s="15"/>
      <c r="L29" s="7"/>
      <c r="M29" t="str">
        <f t="shared" si="4"/>
        <v/>
      </c>
    </row>
  </sheetData>
  <mergeCells count="10">
    <mergeCell ref="A1:L1"/>
    <mergeCell ref="A13:L13"/>
    <mergeCell ref="A7:D7"/>
    <mergeCell ref="A11:D11"/>
    <mergeCell ref="A10:D10"/>
    <mergeCell ref="A5:D5"/>
    <mergeCell ref="A2:L2"/>
    <mergeCell ref="A9:D9"/>
    <mergeCell ref="A8:D8"/>
    <mergeCell ref="A6:D6"/>
  </mergeCells>
  <conditionalFormatting sqref="G15:G29">
    <cfRule type="cellIs" dxfId="1" priority="1" operator="equal">
      <formula>"CUMPLE"</formula>
    </cfRule>
    <cfRule type="cellIs" dxfId="0" priority="2" operator="equal">
      <formula>"NO CUMPLE"</formula>
    </cfRule>
  </conditionalFormatting>
  <dataValidations count="2">
    <dataValidation type="list" allowBlank="1" sqref="G15:G29" xr:uid="{00000000-0002-0000-0700-000000000000}">
      <formula1>"CUMPLE,NO CUMPLE"</formula1>
    </dataValidation>
    <dataValidation type="decimal" allowBlank="1" sqref="K15:K29" xr:uid="{00000000-0002-0000-0700-000001000000}">
      <formula1>0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Ponderables</vt:lpstr>
      <vt:lpstr>Cálculo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 Valeria Montoya Mesa</cp:lastModifiedBy>
  <dcterms:modified xsi:type="dcterms:W3CDTF">2026-08-11T22:28:49Z</dcterms:modified>
</cp:coreProperties>
</file>